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501"/>
  <workbookPr defaultThemeVersion="166925"/>
  <mc:AlternateContent xmlns:mc="http://schemas.openxmlformats.org/markup-compatibility/2006">
    <mc:Choice Requires="x15">
      <x15ac:absPath xmlns:x15ac="http://schemas.microsoft.com/office/spreadsheetml/2010/11/ac" url="https://coftc.sharepoint.com/teams/UTCustomerConnectionsAllotmentsinNewDevelopments/Shared Documents/General/Implementation/Water Fee Form/"/>
    </mc:Choice>
  </mc:AlternateContent>
  <xr:revisionPtr revIDLastSave="0" documentId="8_{64F3F15B-E0F2-4A16-BFCD-6A3C2DEC0AC3}" xr6:coauthVersionLast="47" xr6:coauthVersionMax="47" xr10:uidLastSave="{00000000-0000-0000-0000-000000000000}"/>
  <workbookProtection workbookAlgorithmName="SHA-512" workbookHashValue="Fl8+1kU+aW4wjfpKbQuBH6Kn5wtjtqto8y5jAkaA7Q5BMGIimAY8ct+VOasqcc9mt/NbjFnJF/JbY1YeBbvb1g==" workbookSaltValue="CPdUhFlBQK+FE6Pvsr1Mtw==" workbookSpinCount="100000" lockStructure="1"/>
  <bookViews>
    <workbookView xWindow="-120" yWindow="-120" windowWidth="29040" windowHeight="15840" tabRatio="723" xr2:uid="{00000000-000D-0000-FFFF-FFFF00000000}"/>
  </bookViews>
  <sheets>
    <sheet name="READ ME_Instructions" sheetId="23" r:id="rId1"/>
    <sheet name="Property Info &amp; WSR Summary" sheetId="8" r:id="rId2"/>
    <sheet name="1_SingleFamily(2 units or less)" sheetId="3" r:id="rId3"/>
    <sheet name="2_Multifamily (3 units or more)" sheetId="7" r:id="rId4"/>
    <sheet name="3_Non-residential" sheetId="5" r:id="rId5"/>
    <sheet name="Non-residential_v02" sheetId="14" state="hidden" r:id="rId6"/>
    <sheet name="Irrigation_v01" sheetId="9" state="hidden" r:id="rId7"/>
    <sheet name="4_Irrigation" sheetId="11" r:id="rId8"/>
    <sheet name="Hidden_Meter Costs" sheetId="18" state="hidden" r:id="rId9"/>
    <sheet name="Hidden_Plant Investment Fees" sheetId="15" state="hidden" r:id="rId10"/>
    <sheet name="Hidden_STORM PIF and ROC" sheetId="21" state="hidden" r:id="rId11"/>
    <sheet name="Hidden_LG METER W, WW PIF" sheetId="22" state="hidden" r:id="rId12"/>
    <sheet name="Hidden_Lists" sheetId="10" state="hidden" r:id="rId13"/>
    <sheet name="Hidden_Version History" sheetId="24" state="hidden" r:id="rId14"/>
  </sheets>
  <calcPr calcId="191028"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5" i="5" l="1"/>
  <c r="G24" i="5"/>
  <c r="H24" i="5"/>
  <c r="F10" i="7"/>
  <c r="D19" i="8"/>
  <c r="G30" i="5"/>
  <c r="H30" i="5"/>
  <c r="G29" i="5"/>
  <c r="H29" i="5"/>
  <c r="G25" i="5"/>
  <c r="H25" i="5"/>
  <c r="G21" i="5"/>
  <c r="H21" i="5"/>
  <c r="G18" i="5"/>
  <c r="H18" i="5"/>
  <c r="G16" i="5"/>
  <c r="H16" i="5"/>
  <c r="G15" i="5"/>
  <c r="H15" i="5"/>
  <c r="G9" i="5"/>
  <c r="G10" i="5"/>
  <c r="G11" i="5"/>
  <c r="G12" i="5"/>
  <c r="G13" i="5"/>
  <c r="G14" i="5"/>
  <c r="G17" i="5"/>
  <c r="G19" i="5"/>
  <c r="G20" i="5"/>
  <c r="H20" i="5"/>
  <c r="G22" i="5"/>
  <c r="G23" i="5"/>
  <c r="G26" i="5"/>
  <c r="G27" i="5"/>
  <c r="G28" i="5"/>
  <c r="B31" i="21"/>
  <c r="H31" i="22"/>
  <c r="H33" i="22"/>
  <c r="H13" i="22"/>
  <c r="M13" i="22"/>
  <c r="M12" i="22"/>
  <c r="A10" i="22"/>
  <c r="G47" i="21"/>
  <c r="F47" i="21"/>
  <c r="J47" i="21"/>
  <c r="K39" i="21"/>
  <c r="J39" i="21"/>
  <c r="H39" i="21"/>
  <c r="E32" i="21"/>
  <c r="G39" i="21"/>
  <c r="F39" i="21"/>
  <c r="B32" i="21"/>
  <c r="B28" i="21"/>
  <c r="B26" i="21"/>
  <c r="B25" i="21"/>
  <c r="B24" i="21"/>
  <c r="B29" i="21"/>
  <c r="E11" i="21"/>
  <c r="B33" i="21"/>
  <c r="B23" i="21"/>
  <c r="B22" i="21"/>
  <c r="B21" i="21"/>
  <c r="B20" i="21"/>
  <c r="B19" i="21"/>
  <c r="G7" i="3"/>
  <c r="M14" i="22"/>
  <c r="B35" i="22"/>
  <c r="N47" i="21"/>
  <c r="H47" i="21"/>
  <c r="N39" i="21"/>
  <c r="E33" i="21"/>
  <c r="F8" i="7"/>
  <c r="A44" i="15"/>
  <c r="G8" i="14"/>
  <c r="F8" i="14"/>
  <c r="H8" i="14"/>
  <c r="B55" i="10"/>
  <c r="B56" i="10"/>
  <c r="B57" i="10"/>
  <c r="B58" i="10"/>
  <c r="B59" i="10"/>
  <c r="B54" i="10"/>
  <c r="B22" i="8"/>
  <c r="B23" i="8"/>
  <c r="B24" i="8"/>
  <c r="B21" i="8"/>
  <c r="J12" i="11"/>
  <c r="J13" i="11"/>
  <c r="J14" i="11"/>
  <c r="J15" i="11"/>
  <c r="J16" i="11"/>
  <c r="J17" i="11"/>
  <c r="J18" i="11"/>
  <c r="J19" i="11"/>
  <c r="J20" i="11"/>
  <c r="J21" i="11"/>
  <c r="J22" i="11"/>
  <c r="J23" i="11"/>
  <c r="J24" i="11"/>
  <c r="J25" i="11"/>
  <c r="J26" i="11"/>
  <c r="J27" i="11"/>
  <c r="J28" i="11"/>
  <c r="J29" i="11"/>
  <c r="J30" i="11"/>
  <c r="J31" i="11"/>
  <c r="J32" i="11"/>
  <c r="J11" i="11"/>
  <c r="I12" i="11"/>
  <c r="I13" i="11"/>
  <c r="I14" i="11"/>
  <c r="I15" i="11"/>
  <c r="I16" i="11"/>
  <c r="I17" i="11"/>
  <c r="I18" i="11"/>
  <c r="I19" i="11"/>
  <c r="I20" i="11"/>
  <c r="I21" i="11"/>
  <c r="I22" i="11"/>
  <c r="I23" i="11"/>
  <c r="I24" i="11"/>
  <c r="I25" i="11"/>
  <c r="I26" i="11"/>
  <c r="I27" i="11"/>
  <c r="I28" i="11"/>
  <c r="I29" i="11"/>
  <c r="I30" i="11"/>
  <c r="I31" i="11"/>
  <c r="I32" i="11"/>
  <c r="I11" i="11"/>
  <c r="H32" i="11"/>
  <c r="H12" i="11"/>
  <c r="H13" i="11"/>
  <c r="H14" i="11"/>
  <c r="H15" i="11"/>
  <c r="H16" i="11"/>
  <c r="H17" i="11"/>
  <c r="H18" i="11"/>
  <c r="H19" i="11"/>
  <c r="H20" i="11"/>
  <c r="H21" i="11"/>
  <c r="H22" i="11"/>
  <c r="H23" i="11"/>
  <c r="H24" i="11"/>
  <c r="H25" i="11"/>
  <c r="H26" i="11"/>
  <c r="H27" i="11"/>
  <c r="H28" i="11"/>
  <c r="H29" i="11"/>
  <c r="H30" i="11"/>
  <c r="H31" i="11"/>
  <c r="H11" i="11"/>
  <c r="G12" i="11"/>
  <c r="G13" i="11"/>
  <c r="G14" i="11"/>
  <c r="G15" i="11"/>
  <c r="K15" i="11"/>
  <c r="L15" i="11"/>
  <c r="G16" i="11"/>
  <c r="G17" i="11"/>
  <c r="G18" i="11"/>
  <c r="G19" i="11"/>
  <c r="G20" i="11"/>
  <c r="G21" i="11"/>
  <c r="G22" i="11"/>
  <c r="G23" i="11"/>
  <c r="G24" i="11"/>
  <c r="G25" i="11"/>
  <c r="G26" i="11"/>
  <c r="G27" i="11"/>
  <c r="G28" i="11"/>
  <c r="G29" i="11"/>
  <c r="G30" i="11"/>
  <c r="G31" i="11"/>
  <c r="K31" i="11"/>
  <c r="L31" i="11"/>
  <c r="G32" i="11"/>
  <c r="G11" i="11"/>
  <c r="G8" i="3"/>
  <c r="G9" i="3"/>
  <c r="I9" i="3"/>
  <c r="G10" i="3"/>
  <c r="G11" i="3"/>
  <c r="G12" i="3"/>
  <c r="G13" i="3"/>
  <c r="G14" i="3"/>
  <c r="G15" i="3"/>
  <c r="G16" i="3"/>
  <c r="G17" i="3"/>
  <c r="G18" i="3"/>
  <c r="G19" i="3"/>
  <c r="G20" i="3"/>
  <c r="G21" i="3"/>
  <c r="G22" i="3"/>
  <c r="G23" i="3"/>
  <c r="G24" i="3"/>
  <c r="G25" i="3"/>
  <c r="G26" i="3"/>
  <c r="G27" i="3"/>
  <c r="G28" i="3"/>
  <c r="G29" i="3"/>
  <c r="G30" i="3"/>
  <c r="G31" i="3"/>
  <c r="G32" i="3"/>
  <c r="G33" i="3"/>
  <c r="G34" i="3"/>
  <c r="G35" i="3"/>
  <c r="G36" i="3"/>
  <c r="G37" i="3"/>
  <c r="G38" i="3"/>
  <c r="G39" i="3"/>
  <c r="G40" i="3"/>
  <c r="G41" i="3"/>
  <c r="G42" i="3"/>
  <c r="G43" i="3"/>
  <c r="G44" i="3"/>
  <c r="G45" i="3"/>
  <c r="G46" i="3"/>
  <c r="G47" i="3"/>
  <c r="G48" i="3"/>
  <c r="G49" i="3"/>
  <c r="G50" i="3"/>
  <c r="H7" i="3"/>
  <c r="H8" i="3"/>
  <c r="H9" i="3"/>
  <c r="H10" i="3"/>
  <c r="H11" i="3"/>
  <c r="H12" i="3"/>
  <c r="H13" i="3"/>
  <c r="H14" i="3"/>
  <c r="H15" i="3"/>
  <c r="H16" i="3"/>
  <c r="H17" i="3"/>
  <c r="I17" i="3"/>
  <c r="J17" i="3"/>
  <c r="H18" i="3"/>
  <c r="H19" i="3"/>
  <c r="H20" i="3"/>
  <c r="H21" i="3"/>
  <c r="H22" i="3"/>
  <c r="H23" i="3"/>
  <c r="H24" i="3"/>
  <c r="H25" i="3"/>
  <c r="I25" i="3"/>
  <c r="J25" i="3"/>
  <c r="H26" i="3"/>
  <c r="H27" i="3"/>
  <c r="H28" i="3"/>
  <c r="H29" i="3"/>
  <c r="H30" i="3"/>
  <c r="H31" i="3"/>
  <c r="H32" i="3"/>
  <c r="H33" i="3"/>
  <c r="I33" i="3"/>
  <c r="J33" i="3"/>
  <c r="H34" i="3"/>
  <c r="H35" i="3"/>
  <c r="H36" i="3"/>
  <c r="H37" i="3"/>
  <c r="H38" i="3"/>
  <c r="H39" i="3"/>
  <c r="H40" i="3"/>
  <c r="H41" i="3"/>
  <c r="I41" i="3"/>
  <c r="J41" i="3"/>
  <c r="H42" i="3"/>
  <c r="H43" i="3"/>
  <c r="H44" i="3"/>
  <c r="H45" i="3"/>
  <c r="H46" i="3"/>
  <c r="H47" i="3"/>
  <c r="H48" i="3"/>
  <c r="H49" i="3"/>
  <c r="I49" i="3"/>
  <c r="J49" i="3"/>
  <c r="H50" i="3"/>
  <c r="C16" i="10"/>
  <c r="K23" i="11"/>
  <c r="L23" i="11"/>
  <c r="G8" i="7"/>
  <c r="I23" i="3"/>
  <c r="J23" i="3"/>
  <c r="I31" i="3"/>
  <c r="J31" i="3"/>
  <c r="I47" i="3"/>
  <c r="J47" i="3"/>
  <c r="I39" i="3"/>
  <c r="J39" i="3"/>
  <c r="I15" i="3"/>
  <c r="J15" i="3"/>
  <c r="I48" i="3"/>
  <c r="J48" i="3"/>
  <c r="I16" i="3"/>
  <c r="J16" i="3"/>
  <c r="I40" i="3"/>
  <c r="J40" i="3"/>
  <c r="I32" i="3"/>
  <c r="J32" i="3"/>
  <c r="I24" i="3"/>
  <c r="J24" i="3"/>
  <c r="I8" i="3"/>
  <c r="J8" i="3"/>
  <c r="I43" i="3"/>
  <c r="J43" i="3"/>
  <c r="I35" i="3"/>
  <c r="J35" i="3"/>
  <c r="I27" i="3"/>
  <c r="J27" i="3"/>
  <c r="I19" i="3"/>
  <c r="J19" i="3"/>
  <c r="I11" i="3"/>
  <c r="J11" i="3"/>
  <c r="K11" i="11"/>
  <c r="L11" i="11"/>
  <c r="J9" i="3"/>
  <c r="K29" i="11"/>
  <c r="L29" i="11"/>
  <c r="K21" i="11"/>
  <c r="L21" i="11"/>
  <c r="K13" i="11"/>
  <c r="L13" i="11"/>
  <c r="K28" i="11"/>
  <c r="L28" i="11"/>
  <c r="K12" i="11"/>
  <c r="K27" i="11"/>
  <c r="L27" i="11"/>
  <c r="K19" i="11"/>
  <c r="L19" i="11"/>
  <c r="K20" i="11"/>
  <c r="L20" i="11"/>
  <c r="K26" i="11"/>
  <c r="L26" i="11"/>
  <c r="K18" i="11"/>
  <c r="L18" i="11"/>
  <c r="K30" i="11"/>
  <c r="L30" i="11"/>
  <c r="K22" i="11"/>
  <c r="L22" i="11"/>
  <c r="K14" i="11"/>
  <c r="L14" i="11"/>
  <c r="K25" i="11"/>
  <c r="L25" i="11"/>
  <c r="K17" i="11"/>
  <c r="L17" i="11"/>
  <c r="K32" i="11"/>
  <c r="L32" i="11"/>
  <c r="K24" i="11"/>
  <c r="L24" i="11"/>
  <c r="K16" i="11"/>
  <c r="L16" i="11"/>
  <c r="I7" i="3"/>
  <c r="I12" i="3"/>
  <c r="J12" i="3"/>
  <c r="I50" i="3"/>
  <c r="J50" i="3"/>
  <c r="I42" i="3"/>
  <c r="J42" i="3"/>
  <c r="I34" i="3"/>
  <c r="J34" i="3"/>
  <c r="I26" i="3"/>
  <c r="J26" i="3"/>
  <c r="I18" i="3"/>
  <c r="J18" i="3"/>
  <c r="I10" i="3"/>
  <c r="J10" i="3"/>
  <c r="I46" i="3"/>
  <c r="J46" i="3"/>
  <c r="I38" i="3"/>
  <c r="J38" i="3"/>
  <c r="I30" i="3"/>
  <c r="J30" i="3"/>
  <c r="I22" i="3"/>
  <c r="J22" i="3"/>
  <c r="I14" i="3"/>
  <c r="J14" i="3"/>
  <c r="I44" i="3"/>
  <c r="J44" i="3"/>
  <c r="I36" i="3"/>
  <c r="J36" i="3"/>
  <c r="I28" i="3"/>
  <c r="J28" i="3"/>
  <c r="I20" i="3"/>
  <c r="J20" i="3"/>
  <c r="I45" i="3"/>
  <c r="J45" i="3"/>
  <c r="I37" i="3"/>
  <c r="J37" i="3"/>
  <c r="I29" i="3"/>
  <c r="J29" i="3"/>
  <c r="I21" i="3"/>
  <c r="J21" i="3"/>
  <c r="I13" i="3"/>
  <c r="J13" i="3"/>
  <c r="H23" i="5"/>
  <c r="L12" i="11"/>
  <c r="C24" i="8"/>
  <c r="D24" i="8"/>
  <c r="J7" i="3"/>
  <c r="G8" i="5"/>
  <c r="H8" i="5"/>
  <c r="F9" i="7"/>
  <c r="G9" i="7"/>
  <c r="G10" i="7"/>
  <c r="F11" i="7"/>
  <c r="G11" i="7"/>
  <c r="F12" i="7"/>
  <c r="G12" i="7"/>
  <c r="F13" i="7"/>
  <c r="G13" i="7"/>
  <c r="F14" i="7"/>
  <c r="G14" i="7"/>
  <c r="F15" i="7"/>
  <c r="G15" i="7"/>
  <c r="F16" i="7"/>
  <c r="G16" i="7"/>
  <c r="F17" i="7"/>
  <c r="G17" i="7"/>
  <c r="F18" i="7"/>
  <c r="G18" i="7"/>
  <c r="F19" i="7"/>
  <c r="G19" i="7"/>
  <c r="F20" i="7"/>
  <c r="G20" i="7"/>
  <c r="F21" i="7"/>
  <c r="G21" i="7"/>
  <c r="F22" i="7"/>
  <c r="G22" i="7"/>
  <c r="F23" i="7"/>
  <c r="G23" i="7"/>
  <c r="F24" i="7"/>
  <c r="G24" i="7"/>
  <c r="F25" i="7"/>
  <c r="G25" i="7"/>
  <c r="F26" i="7"/>
  <c r="G26" i="7"/>
  <c r="F27" i="7"/>
  <c r="G27" i="7"/>
  <c r="F28" i="7"/>
  <c r="G28" i="7"/>
  <c r="F29" i="7"/>
  <c r="G29" i="7"/>
  <c r="F30" i="7"/>
  <c r="G30" i="7"/>
  <c r="F31" i="7"/>
  <c r="G31" i="7"/>
  <c r="F32" i="7"/>
  <c r="G32" i="7"/>
  <c r="F33" i="7"/>
  <c r="G33" i="7"/>
  <c r="F34" i="7"/>
  <c r="G34" i="7"/>
  <c r="F35" i="7"/>
  <c r="G35" i="7"/>
  <c r="F36" i="7"/>
  <c r="G36" i="7"/>
  <c r="F37" i="7"/>
  <c r="G37" i="7"/>
  <c r="F38" i="7"/>
  <c r="G38" i="7"/>
  <c r="F39" i="7"/>
  <c r="G39" i="7"/>
  <c r="F40" i="7"/>
  <c r="G40" i="7"/>
  <c r="F41" i="7"/>
  <c r="G41" i="7"/>
  <c r="F42" i="7"/>
  <c r="G42" i="7"/>
  <c r="F43" i="7"/>
  <c r="G43" i="7"/>
  <c r="F44" i="7"/>
  <c r="G44" i="7"/>
  <c r="F45" i="7"/>
  <c r="G45" i="7"/>
  <c r="F46" i="7"/>
  <c r="G46" i="7"/>
  <c r="F47" i="7"/>
  <c r="G47" i="7"/>
  <c r="F48" i="7"/>
  <c r="G48" i="7"/>
  <c r="F49" i="7"/>
  <c r="G49" i="7"/>
  <c r="F50" i="7"/>
  <c r="G50" i="7"/>
  <c r="F51" i="7"/>
  <c r="G51" i="7"/>
  <c r="D58" i="9"/>
  <c r="E57" i="9"/>
  <c r="F57" i="9"/>
  <c r="E56" i="9"/>
  <c r="F56" i="9"/>
  <c r="E55" i="9"/>
  <c r="F55" i="9"/>
  <c r="E54" i="9"/>
  <c r="F54" i="9"/>
  <c r="D47" i="9"/>
  <c r="E46" i="9"/>
  <c r="F46" i="9"/>
  <c r="E45" i="9"/>
  <c r="F45" i="9"/>
  <c r="E44" i="9"/>
  <c r="F44" i="9"/>
  <c r="E43" i="9"/>
  <c r="F43" i="9"/>
  <c r="D36" i="9"/>
  <c r="E35" i="9"/>
  <c r="F35" i="9"/>
  <c r="E34" i="9"/>
  <c r="F34" i="9"/>
  <c r="E33" i="9"/>
  <c r="F33" i="9"/>
  <c r="E32" i="9"/>
  <c r="F32" i="9"/>
  <c r="D25" i="9"/>
  <c r="E24" i="9"/>
  <c r="F24" i="9"/>
  <c r="E23" i="9"/>
  <c r="F23" i="9"/>
  <c r="E22" i="9"/>
  <c r="F22" i="9"/>
  <c r="E21" i="9"/>
  <c r="F21" i="9"/>
  <c r="C21" i="8"/>
  <c r="D21" i="8"/>
  <c r="F36" i="9"/>
  <c r="F25" i="9"/>
  <c r="F58" i="9"/>
  <c r="F47" i="9"/>
  <c r="C22" i="8"/>
  <c r="D22" i="8"/>
  <c r="H9" i="5"/>
  <c r="H10" i="5"/>
  <c r="H11" i="5"/>
  <c r="H12" i="5"/>
  <c r="H13" i="5"/>
  <c r="H14" i="5"/>
  <c r="H17" i="5"/>
  <c r="H19" i="5"/>
  <c r="H22" i="5"/>
  <c r="H26" i="5"/>
  <c r="H27" i="5"/>
  <c r="H28" i="5"/>
  <c r="C23" i="8"/>
  <c r="D23" i="8"/>
  <c r="D26" i="8"/>
  <c r="C26"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Randy Reuscher</author>
  </authors>
  <commentList>
    <comment ref="G13" authorId="0" shapeId="0" xr:uid="{52A15E6C-E04B-4DDA-AE60-4F476EA03D22}">
      <text>
        <r>
          <rPr>
            <b/>
            <sz val="9"/>
            <color indexed="81"/>
            <rFont val="Tahoma"/>
            <family val="2"/>
          </rPr>
          <t>Calculated to be 46.5% of Site Flow</t>
        </r>
        <r>
          <rPr>
            <sz val="9"/>
            <color indexed="81"/>
            <rFont val="Tahoma"/>
            <family val="2"/>
          </rPr>
          <t xml:space="preserve">
</t>
        </r>
      </text>
    </comment>
  </commentList>
</comments>
</file>

<file path=xl/sharedStrings.xml><?xml version="1.0" encoding="utf-8"?>
<sst xmlns="http://schemas.openxmlformats.org/spreadsheetml/2006/main" count="684" uniqueCount="402">
  <si>
    <t xml:space="preserve">ENTER PROPERTY INFORMATION </t>
  </si>
  <si>
    <t>Project Number</t>
  </si>
  <si>
    <t>Project Name</t>
  </si>
  <si>
    <t>Project Address</t>
  </si>
  <si>
    <t>Parcel</t>
  </si>
  <si>
    <t xml:space="preserve">Overview: Please provide a two to three sentence overview of the project. </t>
  </si>
  <si>
    <t>Project Contact</t>
  </si>
  <si>
    <t>Contact Phone</t>
  </si>
  <si>
    <t>Contact Email</t>
  </si>
  <si>
    <t>POPULATED BY STAFF</t>
  </si>
  <si>
    <t>Utility Reviewer</t>
  </si>
  <si>
    <t>Planner</t>
  </si>
  <si>
    <t>Review Coordinator</t>
  </si>
  <si>
    <t>WSR Fee (cost per gallon)</t>
  </si>
  <si>
    <t>Water Supply Requirement Summary Table - AUTOPOPULATES</t>
  </si>
  <si>
    <t>Development Type</t>
  </si>
  <si>
    <t>Total Cost</t>
  </si>
  <si>
    <t>Total</t>
  </si>
  <si>
    <t>Single Family Residential WSR</t>
  </si>
  <si>
    <t>AUTOPOPULATES</t>
  </si>
  <si>
    <t xml:space="preserve">ENTER WHEN APPLICABLE </t>
  </si>
  <si>
    <t>Address</t>
  </si>
  <si>
    <t>Block</t>
  </si>
  <si>
    <t>Lot</t>
  </si>
  <si>
    <r>
      <t xml:space="preserve">Parcel Area (sq ft)
</t>
    </r>
    <r>
      <rPr>
        <b/>
        <i/>
        <sz val="11"/>
        <color theme="1"/>
        <rFont val="Calibri"/>
        <family val="2"/>
        <scheme val="minor"/>
      </rPr>
      <t xml:space="preserve">Used to calculate water supply requirement if Outdoor Area is not provided. </t>
    </r>
  </si>
  <si>
    <t>Outdoor Area (sq ft)</t>
  </si>
  <si>
    <t xml:space="preserve">Number of Bedrooms </t>
  </si>
  <si>
    <r>
      <t xml:space="preserve">Outdoor Water Supply Requirement (gallons)
</t>
    </r>
    <r>
      <rPr>
        <b/>
        <i/>
        <sz val="11"/>
        <color theme="1"/>
        <rFont val="Calibri"/>
        <family val="2"/>
        <scheme val="minor"/>
      </rPr>
      <t>Based on the Outdoor Area</t>
    </r>
    <r>
      <rPr>
        <b/>
        <sz val="11"/>
        <color theme="1"/>
        <rFont val="Calibri"/>
        <family val="2"/>
        <scheme val="minor"/>
      </rPr>
      <t xml:space="preserve">. </t>
    </r>
    <r>
      <rPr>
        <b/>
        <i/>
        <sz val="11"/>
        <color theme="1"/>
        <rFont val="Calibri"/>
        <family val="2"/>
        <scheme val="minor"/>
      </rPr>
      <t>Parcel area used if outdoor area is not provided.</t>
    </r>
  </si>
  <si>
    <r>
      <t xml:space="preserve">Indoor Water Supply Requirement (gallons)
</t>
    </r>
    <r>
      <rPr>
        <b/>
        <i/>
        <sz val="11"/>
        <color theme="1"/>
        <rFont val="Calibri"/>
        <family val="2"/>
        <scheme val="minor"/>
      </rPr>
      <t xml:space="preserve"> Based on the Number of Bedrooms</t>
    </r>
  </si>
  <si>
    <r>
      <t xml:space="preserve">Water Supply Requirement (gallons)
</t>
    </r>
    <r>
      <rPr>
        <b/>
        <i/>
        <sz val="11"/>
        <color theme="1"/>
        <rFont val="Calibri"/>
        <family val="2"/>
        <scheme val="minor"/>
      </rPr>
      <t>Based on Indoor Water Need + Outdoor Water Need</t>
    </r>
  </si>
  <si>
    <t xml:space="preserve">Water Supply Requirement Costs </t>
  </si>
  <si>
    <t>Notes</t>
  </si>
  <si>
    <t>Multifamily WSR</t>
  </si>
  <si>
    <r>
      <rPr>
        <b/>
        <u/>
        <sz val="16"/>
        <color theme="1"/>
        <rFont val="Calibri"/>
        <family val="2"/>
        <scheme val="minor"/>
      </rPr>
      <t>Definitions per Section 26 -148</t>
    </r>
    <r>
      <rPr>
        <b/>
        <sz val="14"/>
        <color theme="1"/>
        <rFont val="Calibri"/>
        <family val="2"/>
        <scheme val="minor"/>
      </rPr>
      <t xml:space="preserve">
Bedrooms: Number of bedrooms on the parcel for which the water service is requested.  </t>
    </r>
  </si>
  <si>
    <t>Building Number</t>
  </si>
  <si>
    <t>Number of Units</t>
  </si>
  <si>
    <t>Non-residential WSR</t>
  </si>
  <si>
    <t xml:space="preserve">Per Section 26-149 the Non-residential indoor Water Supply Requirement is based on the Business Type.  If various portions of a property are used for separate uses, the Water Supply Requirement shall be calculated separately and aggregated to determine the entire Water Supply Requirement for the property. In certain situations an engineered estimate will be required per Section 126-149(c). See "Special Circumstances" for more information. 
Per Section 26-94(a) a separate irrigation meter is required for the irrigation water supply requirments if a tap uses more than 30,000 gallons per year. See "Irrigation" tab to calculate associated irrigation costs. </t>
  </si>
  <si>
    <r>
      <rPr>
        <b/>
        <u/>
        <sz val="16"/>
        <color theme="1"/>
        <rFont val="Calibri"/>
        <family val="2"/>
        <scheme val="minor"/>
      </rPr>
      <t>Special Circumstances</t>
    </r>
    <r>
      <rPr>
        <b/>
        <sz val="16"/>
        <color theme="1"/>
        <rFont val="Calibri"/>
        <family val="2"/>
        <scheme val="minor"/>
      </rPr>
      <t xml:space="preserve">
Alternative Compliance Requests: Applicants seeking a reduced Water Supply Requirement can request a alternative compliance from the table below provided information that confirms (1) the reduced Water Supply Requirement is 20% less than the Water Supply Requirement that is calculated under this table (2) a reduce Water Supply Requirement is appropriate based on all known facts (3) the reduced Water Supply Requirement does not adversely affect the water utility. 
</t>
    </r>
    <r>
      <rPr>
        <b/>
        <sz val="16"/>
        <color theme="5"/>
        <rFont val="Calibri"/>
        <family val="2"/>
        <scheme val="minor"/>
      </rPr>
      <t>Engineered Estimates Pursuant to Code Section 126-149(c)</t>
    </r>
    <r>
      <rPr>
        <b/>
        <sz val="16"/>
        <color theme="1"/>
        <rFont val="Calibri"/>
        <family val="2"/>
        <scheme val="minor"/>
      </rPr>
      <t xml:space="preserve">: the Water Supply Requirement will be based on the peak annual water use as determined by the Utilities Executive Director. The applicant is required to provide it estimated peak annual water use and supporting information (e.g., engineered estimate, water use from another similar development in another location). </t>
    </r>
  </si>
  <si>
    <t>Business Type</t>
  </si>
  <si>
    <t xml:space="preserve">Water Supply Requirments </t>
  </si>
  <si>
    <t>How will the business type be metered? (e.g., served by its own tap or multiple business types served by one tap. If multiple business types served by one tap information will be aggregated).</t>
  </si>
  <si>
    <t>Property Information 
(e.g. square feet, number of rooms, number of bays. hover your mouse over a specfic cell to see instructions)</t>
  </si>
  <si>
    <r>
      <t xml:space="preserve">Indoor Water Supply Requirement (gallons)
</t>
    </r>
    <r>
      <rPr>
        <b/>
        <i/>
        <sz val="11"/>
        <color theme="1"/>
        <rFont val="Calibri"/>
        <family val="2"/>
        <scheme val="minor"/>
      </rPr>
      <t xml:space="preserve">Based on the business type and property information. Water supply requirement will be translated into an annual water allotment and tap will be subject to excess water use surcharges if allotment is exceeded. </t>
    </r>
  </si>
  <si>
    <t>Auto Retail</t>
  </si>
  <si>
    <t>gallons per square foot of parcel area</t>
  </si>
  <si>
    <t>Auto Service and Repair</t>
  </si>
  <si>
    <t>gallons per square foot of building</t>
  </si>
  <si>
    <t>Car Wash (self serve bays only)</t>
  </si>
  <si>
    <t>gallons per bay</t>
  </si>
  <si>
    <t>Car Wash (drive thru only)</t>
  </si>
  <si>
    <t>Childcare</t>
  </si>
  <si>
    <t xml:space="preserve">Case by case as determined by peak annual water use estimate. </t>
  </si>
  <si>
    <t>See "Special Circumstances - Code Section 126-149(c)" Above</t>
  </si>
  <si>
    <t>Gas Station without car wash</t>
  </si>
  <si>
    <t>Grocery</t>
  </si>
  <si>
    <t>Group housing, including fraternity &amp; sorority dormitory housing</t>
  </si>
  <si>
    <t>Hospital</t>
  </si>
  <si>
    <t>Hotel/Motel</t>
  </si>
  <si>
    <t>gallons per room</t>
  </si>
  <si>
    <t>Industrial/Manufacturing</t>
  </si>
  <si>
    <t xml:space="preserve">K-12 Schools </t>
  </si>
  <si>
    <t>Medical Office</t>
  </si>
  <si>
    <t>Nursing Homes</t>
  </si>
  <si>
    <t>Office</t>
  </si>
  <si>
    <t>Places of Worship</t>
  </si>
  <si>
    <t xml:space="preserve">Pool </t>
  </si>
  <si>
    <t>Recreation with pool</t>
  </si>
  <si>
    <t>Recreation (no pool)</t>
  </si>
  <si>
    <t>Restaurant</t>
  </si>
  <si>
    <t>Retail</t>
  </si>
  <si>
    <t>Storage/Warehouse</t>
  </si>
  <si>
    <t>Other</t>
  </si>
  <si>
    <t>Tap Number</t>
  </si>
  <si>
    <t>Buisness Type</t>
  </si>
  <si>
    <t>Meter Size</t>
  </si>
  <si>
    <t>Property Information (e.g., square feet, parcel area, etc. - see column )</t>
  </si>
  <si>
    <t xml:space="preserve">Water Supply Requirement </t>
  </si>
  <si>
    <t xml:space="preserve">Water Supply Requirement/Allotment </t>
  </si>
  <si>
    <t>DRAFT-ANTICIPATED FOR USE AS OF JANUARY 1, 2022</t>
  </si>
  <si>
    <t>Separate irrigation meter required</t>
  </si>
  <si>
    <t>Sec 26-94(a)"....Separate service lines and meters for irrigation purposes shall be required for all properties except for: (1) single-family residences; (2) duplex residences; and (3) properties where the annual use for irrigation under the water budge chart...is less than 30,000 gallons per year</t>
  </si>
  <si>
    <t xml:space="preserve">Excess Water Use Surcharge "waiver" </t>
  </si>
  <si>
    <t>Sec 26-149 (f)"…no excess water use surcharge shall be charged to nonresidnetial services used exclusively for irrigation purposes during the first three calendar years following the initial installation of the irrigation system, provided that for the purposes of this provision, the first calendar year shall be from the date of installation through December 31."</t>
  </si>
  <si>
    <t>Less than 30,000 gallons per year (irrigation use)</t>
  </si>
  <si>
    <t>Sec 26-94(a) (3)properties where the annual use for irrigation under the water budget chart under the Land Use Code 3.2.1 ( E)(3)(b)(1) is less than 30,000 gallons per year</t>
  </si>
  <si>
    <t>Irrigation plan note</t>
  </si>
  <si>
    <t>Match water budget table on landscape plan note</t>
  </si>
  <si>
    <t>All newly installed irrigation meters will be exempt from Excess Water Use Surcharges pursuant to Code Section 26-149 ( e)</t>
  </si>
  <si>
    <t>"no excess water use surcharge shall be charged to nonresidential services used exclusively for irrigation purposes during the first three (3) calendar years </t>
  </si>
  <si>
    <t>following the initial installation of the irrigation system, provided that for the purposes of this provision, the first calendar year shall be from the date of installation through December 31."</t>
  </si>
  <si>
    <t xml:space="preserve">Tap 1 </t>
  </si>
  <si>
    <t>Address:</t>
  </si>
  <si>
    <t>Tap Size (select):</t>
  </si>
  <si>
    <t>2''</t>
  </si>
  <si>
    <t>ENTER PROPERTY INFORMATION</t>
  </si>
  <si>
    <t>Hydrozone</t>
  </si>
  <si>
    <t>Area (Square Feet)</t>
  </si>
  <si>
    <t>Water Need (Gal/Square Foot)</t>
  </si>
  <si>
    <t>Annual Water Use</t>
  </si>
  <si>
    <t xml:space="preserve">High </t>
  </si>
  <si>
    <t>Medium</t>
  </si>
  <si>
    <t xml:space="preserve">Low </t>
  </si>
  <si>
    <t>Very Low</t>
  </si>
  <si>
    <t xml:space="preserve">Tap 2 </t>
  </si>
  <si>
    <t>Square Feet</t>
  </si>
  <si>
    <t xml:space="preserve">Tap </t>
  </si>
  <si>
    <t>High Sq F</t>
  </si>
  <si>
    <t>Med Sq Ft</t>
  </si>
  <si>
    <t>Low Sq Ft</t>
  </si>
  <si>
    <t>Very Low Sq Ft</t>
  </si>
  <si>
    <t xml:space="preserve">Tap 3 </t>
  </si>
  <si>
    <t xml:space="preserve">Tap 4 </t>
  </si>
  <si>
    <t>Annual Water Use (gallons)</t>
  </si>
  <si>
    <t>Irrigation WSR</t>
  </si>
  <si>
    <t xml:space="preserve">Per Section 26-149 the Irrigation Water Supply Requirement will be based on the Water Budget Table found on the Landscape and Irrigation Plans (example to the right). Per Section 26-94(a) a separate irrigation meter is required for the irrigation water supply requirments unless the annual use for irrigation is less than 30,000 gallons per year. Additionally all Excess Water Use surcharges incurred by the tap will be waived during the first three irrigation seasons to allow for establishment. </t>
  </si>
  <si>
    <r>
      <rPr>
        <b/>
        <u/>
        <sz val="16"/>
        <color theme="1"/>
        <rFont val="Calibri"/>
        <family val="2"/>
        <scheme val="minor"/>
      </rPr>
      <t>Special Circumstances</t>
    </r>
    <r>
      <rPr>
        <b/>
        <sz val="16"/>
        <color theme="1"/>
        <rFont val="Calibri"/>
        <family val="2"/>
        <scheme val="minor"/>
      </rPr>
      <t xml:space="preserve">
Alternative compliance: Applicants seeking a reduced Water Supply Requirement can request a alternative compliance from the table below provided information that confirms (1) the reduced Water Supply Requirement is 20% less than the Water Supply Requirement that is calculated under this table (2) a reduce Water Supply Requirement is appropriate based on all known facts (3) the reduced Water Supply Requirement does not adversely affect the water utility. 
</t>
    </r>
  </si>
  <si>
    <t xml:space="preserve"> </t>
  </si>
  <si>
    <r>
      <t xml:space="preserve">Tap Number 
</t>
    </r>
    <r>
      <rPr>
        <b/>
        <i/>
        <sz val="11"/>
        <color theme="1"/>
        <rFont val="Calibri"/>
        <family val="2"/>
        <scheme val="minor"/>
      </rPr>
      <t>(separate water budget information is required for each tap)</t>
    </r>
  </si>
  <si>
    <t>High Water Use Plant (Sq Ft)</t>
  </si>
  <si>
    <t>Medium  Water Use Plant (Sq Ft)</t>
  </si>
  <si>
    <t>Low Water Use Plant (Sq Ft)</t>
  </si>
  <si>
    <t>Very Low Water Use Plant (Sq Ft)</t>
  </si>
  <si>
    <t>High Water Use Plants Water Requirement (gallons)</t>
  </si>
  <si>
    <t>Medium Water Use Plants Water Requirement (gallons)</t>
  </si>
  <si>
    <t>Low Water Use Plants Water Requirement (gallons)</t>
  </si>
  <si>
    <t>Very Low Water Use Plants Water Requirement (gallons)</t>
  </si>
  <si>
    <r>
      <t xml:space="preserve">Irrigation Water Supply Requirement (gallons) 
</t>
    </r>
    <r>
      <rPr>
        <b/>
        <i/>
        <sz val="11"/>
        <color theme="1"/>
        <rFont val="Calibri"/>
        <family val="2"/>
        <scheme val="minor"/>
      </rPr>
      <t xml:space="preserve">Based on plant square footage and water use requirements. Water supply requirement will be translated into an annual water allotment and tap will be subject to excess water use surcharges if allotment is exceeded. </t>
    </r>
  </si>
  <si>
    <t xml:space="preserve">2022 Water Meter Installation Charges </t>
  </si>
  <si>
    <t>Updated: November 10, 2021</t>
  </si>
  <si>
    <t>Effective:  January 1, 2022</t>
  </si>
  <si>
    <t>3/4 and 1 inch "temp water" charges take effect upon paid permit fees</t>
  </si>
  <si>
    <t xml:space="preserve">Metered Rates take effect upon meter installations on all Meters 1 1/2 inch and Larger  </t>
  </si>
  <si>
    <t>Initial and Final meter inspections are required on all Meters in size 1 1/2 inch and larger</t>
  </si>
  <si>
    <t>Meter and Module/Hardware include 15% Warehouse fee</t>
  </si>
  <si>
    <t>Credit Values</t>
  </si>
  <si>
    <t>3/4 Inch Wall Mount T/P Meter</t>
  </si>
  <si>
    <t>Radio Module &amp; Misc. Hardware</t>
  </si>
  <si>
    <t>Water Meter Systems Operator</t>
  </si>
  <si>
    <t> </t>
  </si>
  <si>
    <t xml:space="preserve">Crew Chief </t>
  </si>
  <si>
    <t>Vehicle Charges</t>
  </si>
  <si>
    <t>1 Inch Pit Mount T/P Meter</t>
  </si>
  <si>
    <t xml:space="preserve">Radio Module &amp; Misc. Hardware </t>
  </si>
  <si>
    <t>1 1/2 Inch Pit Mount T/P Meter (Domestic)</t>
  </si>
  <si>
    <t>Water Meter Systems Operator x 2 trips</t>
  </si>
  <si>
    <t>Crew Chief X 2 trips</t>
  </si>
  <si>
    <t>Vehicle Charges X 2 Trips</t>
  </si>
  <si>
    <r>
      <t xml:space="preserve">1 1/2 Inch Pit Mount T/P Meter </t>
    </r>
    <r>
      <rPr>
        <b/>
        <i/>
        <sz val="11"/>
        <color rgb="FF00B0F0"/>
        <rFont val="Calibri"/>
        <family val="2"/>
      </rPr>
      <t>(Sprinkler)</t>
    </r>
  </si>
  <si>
    <t>Crew Chief X 2 Trips</t>
  </si>
  <si>
    <t>2 Inch Pit Mount T/P Meter (Domestic)</t>
  </si>
  <si>
    <t>Radio Module Misc. Hardware</t>
  </si>
  <si>
    <t>Water Meter Systems Operator x 2</t>
  </si>
  <si>
    <t>Vehicle Charges X Trips</t>
  </si>
  <si>
    <r>
      <t xml:space="preserve">2 Inch Pit Mount T/P Meter </t>
    </r>
    <r>
      <rPr>
        <b/>
        <i/>
        <sz val="11"/>
        <color rgb="FF00B0F0"/>
        <rFont val="Calibri"/>
        <family val="2"/>
      </rPr>
      <t>(Sprinkler)</t>
    </r>
  </si>
  <si>
    <t>Water Meter Systems Operator x 2 Trips</t>
  </si>
  <si>
    <t>Compound Meters Require 2 Modules</t>
  </si>
  <si>
    <t>3 Inch Compound Meter</t>
  </si>
  <si>
    <t>Radio Modules &amp; Misc. Material x 2</t>
  </si>
  <si>
    <t>Turbo Meters Require 1 Module</t>
  </si>
  <si>
    <t xml:space="preserve">3 Inch Turbine Meter </t>
  </si>
  <si>
    <t xml:space="preserve">Radio Modules &amp; Misc. Material </t>
  </si>
  <si>
    <t xml:space="preserve">4 Inch Compound Meter </t>
  </si>
  <si>
    <t xml:space="preserve">4 Inch Turbine Meter </t>
  </si>
  <si>
    <t>*All 6-inch and larger meters are purchased by the developer from our current meter vendor.</t>
  </si>
  <si>
    <t>6 or 8 Inch Protectus III Meter *</t>
  </si>
  <si>
    <t xml:space="preserve"> $               -  </t>
  </si>
  <si>
    <t>Effective:  JANUARY 1, 2022</t>
  </si>
  <si>
    <t>WATER PIF:</t>
  </si>
  <si>
    <t>Sec. 26-128. - Schedule C, water plant investment fees</t>
  </si>
  <si>
    <t>Commercial-Water Plant Investment Fees</t>
  </si>
  <si>
    <t>WASTEWATER:</t>
  </si>
  <si>
    <t>Sec. 26-283. - Sewer plant investment fees (SPIF); basis</t>
  </si>
  <si>
    <t>Domestic Water PIF</t>
  </si>
  <si>
    <t>Irrigation Water PIF</t>
  </si>
  <si>
    <t>STORMWATER:</t>
  </si>
  <si>
    <t>Sec. 26-511. - Stormwater fees</t>
  </si>
  <si>
    <t>0.75''</t>
  </si>
  <si>
    <t>1''</t>
  </si>
  <si>
    <t>1.5''</t>
  </si>
  <si>
    <t>&gt;2"</t>
  </si>
  <si>
    <t xml:space="preserve"> $5.59 per gallon of estimated peak gpd (not less than 2") </t>
  </si>
  <si>
    <t>Meter costs updated 11/10/2021</t>
  </si>
  <si>
    <t xml:space="preserve"> Commercial - Sewer Plant Investment Fees</t>
  </si>
  <si>
    <t>Domestic Meter Cost</t>
  </si>
  <si>
    <t>Irrigation Meter Cost</t>
  </si>
  <si>
    <t>Domestic Strength</t>
  </si>
  <si>
    <t>Effluent (High Strength users)</t>
  </si>
  <si>
    <t>3/4"</t>
  </si>
  <si>
    <t>Based on Category</t>
  </si>
  <si>
    <t>1"</t>
  </si>
  <si>
    <t>1-1/2"</t>
  </si>
  <si>
    <t>2"</t>
  </si>
  <si>
    <t>3"</t>
  </si>
  <si>
    <t xml:space="preserve"> Site specific, based on estimated peak day flow (not less than 2") </t>
  </si>
  <si>
    <t>4"</t>
  </si>
  <si>
    <t>Meters &gt; 4" will be charged $465.02 for installation charges; the meter must be purchased from our current meter vendor</t>
  </si>
  <si>
    <t>Water Plant Investment Fees</t>
  </si>
  <si>
    <t>Single Family</t>
  </si>
  <si>
    <t>781+(Lot SF * .42)</t>
  </si>
  <si>
    <t>For 3/4"</t>
  </si>
  <si>
    <t>1322+(Lot SF * .42)</t>
  </si>
  <si>
    <t>for 1"</t>
  </si>
  <si>
    <t>Duplex</t>
  </si>
  <si>
    <t>(589*units)+(Lot SF*.31)</t>
  </si>
  <si>
    <t>Multi-Family</t>
  </si>
  <si>
    <t>$589 X # of units</t>
  </si>
  <si>
    <t xml:space="preserve"> With Separate Irrigation meter = </t>
  </si>
  <si>
    <t>589*units</t>
  </si>
  <si>
    <t xml:space="preserve"> Irrigation combined with domestic =  </t>
  </si>
  <si>
    <t>(589*units)+(.31*irrigated lot area)</t>
  </si>
  <si>
    <t>*Plus $0.31 per square foot of lot area to be irrigatied with the tap serving the residential building</t>
  </si>
  <si>
    <t>*Must use less than 30,000 gal per year to qualify for combined meter.</t>
  </si>
  <si>
    <t>Sewer Plant Investment Fees</t>
  </si>
  <si>
    <t>per unit</t>
  </si>
  <si>
    <t xml:space="preserve">Stormwater Plant Investment Fees </t>
  </si>
  <si>
    <t>per acre</t>
  </si>
  <si>
    <t>per SF</t>
  </si>
  <si>
    <t>Development Review Fees</t>
  </si>
  <si>
    <t>Water</t>
  </si>
  <si>
    <t>Sewer</t>
  </si>
  <si>
    <t>Duplex &amp; Multi-Family (each unit)</t>
  </si>
  <si>
    <t>Commercial</t>
  </si>
  <si>
    <t>1.5"</t>
  </si>
  <si>
    <t>3" and greater</t>
  </si>
  <si>
    <t>*Proposed changes would charge review fees at project submittal time</t>
  </si>
  <si>
    <t>versus being charged at building permit.</t>
  </si>
  <si>
    <t>ESCROW:</t>
  </si>
  <si>
    <t xml:space="preserve">Reviewer:  </t>
  </si>
  <si>
    <t>B#</t>
  </si>
  <si>
    <t>PUD Name:</t>
  </si>
  <si>
    <t>name</t>
  </si>
  <si>
    <t>address</t>
  </si>
  <si>
    <t>Basin:</t>
  </si>
  <si>
    <t>Site Acres:</t>
  </si>
  <si>
    <t>Rate:</t>
  </si>
  <si>
    <t>Hxxx</t>
  </si>
  <si>
    <t>Site Sq. Ft</t>
  </si>
  <si>
    <t>ROC:</t>
  </si>
  <si>
    <t># of Buildings</t>
  </si>
  <si>
    <t>RATE FACTOR:</t>
  </si>
  <si>
    <t>Building Sq Ft</t>
  </si>
  <si>
    <t>Site Plan:</t>
  </si>
  <si>
    <t>ROW</t>
  </si>
  <si>
    <t>Parking/Drives/walks/patios</t>
  </si>
  <si>
    <t>Gravel</t>
  </si>
  <si>
    <t>Private O.S.</t>
  </si>
  <si>
    <t>Public O.S</t>
  </si>
  <si>
    <t>Gross:</t>
  </si>
  <si>
    <t>Gross includes ROW; NET excludes it.</t>
  </si>
  <si>
    <t>% Impervious</t>
  </si>
  <si>
    <t>% Gravel</t>
  </si>
  <si>
    <t>% Pervious</t>
  </si>
  <si>
    <t>Net Acres</t>
  </si>
  <si>
    <t>Excludes ROW</t>
  </si>
  <si>
    <t>Net % Impervious</t>
  </si>
  <si>
    <t>Net % Semi-pervious</t>
  </si>
  <si>
    <t>Net % Pervious</t>
  </si>
  <si>
    <r>
      <t xml:space="preserve">Cg ROC </t>
    </r>
    <r>
      <rPr>
        <b/>
        <sz val="12"/>
        <rFont val="Calibri"/>
        <family val="2"/>
      </rPr>
      <t>PIF</t>
    </r>
    <r>
      <rPr>
        <sz val="12"/>
        <rFont val="Calibri"/>
        <family val="2"/>
      </rPr>
      <t xml:space="preserve">  </t>
    </r>
    <r>
      <rPr>
        <sz val="8"/>
        <rFont val="Calibri"/>
        <family val="2"/>
      </rPr>
      <t>(% OF IMPERV AREA)</t>
    </r>
  </si>
  <si>
    <t>w/ ROW</t>
  </si>
  <si>
    <r>
      <t xml:space="preserve">Cn ROC  </t>
    </r>
    <r>
      <rPr>
        <b/>
        <sz val="11"/>
        <rFont val="Calibri"/>
        <family val="2"/>
      </rPr>
      <t>(monthly billing)</t>
    </r>
  </si>
  <si>
    <t>w/o ROW for monthly billing</t>
  </si>
  <si>
    <t>Base Rate $10,109/acre</t>
  </si>
  <si>
    <t>MONTHLY BILLING</t>
  </si>
  <si>
    <r>
      <t xml:space="preserve">The PIFs </t>
    </r>
    <r>
      <rPr>
        <b/>
        <i/>
        <sz val="9"/>
        <color indexed="36"/>
        <rFont val="Calibri"/>
        <family val="2"/>
      </rPr>
      <t>include</t>
    </r>
    <r>
      <rPr>
        <i/>
        <sz val="9"/>
        <color indexed="36"/>
        <rFont val="Calibri"/>
        <family val="2"/>
      </rPr>
      <t xml:space="preserve"> the ROW but monthly fees do not.</t>
    </r>
  </si>
  <si>
    <t>SW PIF:</t>
  </si>
  <si>
    <t>UNITS:</t>
  </si>
  <si>
    <t>include on W/WW permit</t>
  </si>
  <si>
    <t>Review Charge:</t>
  </si>
  <si>
    <t xml:space="preserve">AMOUNT: </t>
  </si>
  <si>
    <t>Charge</t>
  </si>
  <si>
    <t>Total Bill</t>
  </si>
  <si>
    <r>
      <t>Residential has a</t>
    </r>
    <r>
      <rPr>
        <sz val="11"/>
        <color indexed="10"/>
        <rFont val="Calibri"/>
        <family val="2"/>
      </rPr>
      <t xml:space="preserve"> tier cutoff</t>
    </r>
    <r>
      <rPr>
        <sz val="11"/>
        <rFont val="Calibri"/>
        <family val="2"/>
      </rPr>
      <t xml:space="preserve"> at 12,000 square feet</t>
    </r>
  </si>
  <si>
    <r>
      <t xml:space="preserve">SF Residential  </t>
    </r>
    <r>
      <rPr>
        <b/>
        <sz val="12"/>
        <rFont val="Arial"/>
        <family val="2"/>
      </rPr>
      <t>H1xx</t>
    </r>
  </si>
  <si>
    <t>Total Square Feet</t>
  </si>
  <si>
    <t>RATE FACTOR</t>
  </si>
  <si>
    <t>Units to Enter into CIS</t>
  </si>
  <si>
    <t>Tier 1</t>
  </si>
  <si>
    <t>Tier 2</t>
  </si>
  <si>
    <t>Commercial is the same charge for all square feet</t>
  </si>
  <si>
    <r>
      <t xml:space="preserve">Commercial/MF/Duplex  </t>
    </r>
    <r>
      <rPr>
        <b/>
        <sz val="12"/>
        <rFont val="Arial"/>
        <family val="2"/>
      </rPr>
      <t>H2xx</t>
    </r>
  </si>
  <si>
    <r>
      <t>Total Square Feet</t>
    </r>
    <r>
      <rPr>
        <sz val="10"/>
        <color indexed="10"/>
        <rFont val="Arial"/>
        <family val="2"/>
      </rPr>
      <t xml:space="preserve"> (less ROW)</t>
    </r>
  </si>
  <si>
    <t>No Tier 2</t>
  </si>
  <si>
    <t>2022 Fees</t>
  </si>
  <si>
    <t>Water PIF</t>
  </si>
  <si>
    <t>Sewer / Effluent PIF Calculator</t>
  </si>
  <si>
    <t>$5.59 X peak gallons per day demand</t>
  </si>
  <si>
    <t>Steps</t>
  </si>
  <si>
    <t>Enter peak gpd in cell A6</t>
  </si>
  <si>
    <t xml:space="preserve">     1) Enter Sewer Site Flow</t>
  </si>
  <si>
    <r>
      <t xml:space="preserve">Gallons Per Day Peak </t>
    </r>
    <r>
      <rPr>
        <b/>
        <i/>
        <sz val="9"/>
        <rFont val="Calibri"/>
        <family val="2"/>
      </rPr>
      <t>per Engineered Estimate</t>
    </r>
  </si>
  <si>
    <t xml:space="preserve">     2) Enter site specific BOD and TSS values</t>
  </si>
  <si>
    <t>WPIF estimate</t>
  </si>
  <si>
    <t>MINIMUM Water PIF per Code</t>
  </si>
  <si>
    <t>Flow</t>
  </si>
  <si>
    <t>Site Flow</t>
  </si>
  <si>
    <t>gallons</t>
  </si>
  <si>
    <t>The user's proportionate share of peak day flow at the treatment plant based on site flow discharge from user's site</t>
  </si>
  <si>
    <t>I &amp; I Flow</t>
  </si>
  <si>
    <t>Inflow - Stormwater; Infiltration - groundwater</t>
  </si>
  <si>
    <t>Amount to charge</t>
  </si>
  <si>
    <t>Site Specific Strength</t>
  </si>
  <si>
    <t>BOD</t>
  </si>
  <si>
    <t>not less than 200 mg/l, per code</t>
  </si>
  <si>
    <r>
      <t>BOD</t>
    </r>
    <r>
      <rPr>
        <sz val="11"/>
        <color indexed="63"/>
        <rFont val="Calibri"/>
        <family val="2"/>
      </rPr>
      <t xml:space="preserve"> shall mean biochemical oxygen demand</t>
    </r>
  </si>
  <si>
    <t>TSS</t>
  </si>
  <si>
    <t>not less than 250 mg/l, per code</t>
  </si>
  <si>
    <r>
      <t>COD</t>
    </r>
    <r>
      <rPr>
        <sz val="11"/>
        <color indexed="63"/>
        <rFont val="Calibri"/>
        <family val="2"/>
      </rPr>
      <t xml:space="preserve"> shall mean chemical oxygen demand</t>
    </r>
  </si>
  <si>
    <t>Meter Costs:</t>
  </si>
  <si>
    <t xml:space="preserve">3" </t>
  </si>
  <si>
    <t>All 6-inch and larger meters are purchased by the developer from our current meter vendor.  An Installation charge of $465.02 will apply</t>
  </si>
  <si>
    <t>Rates</t>
  </si>
  <si>
    <t>Flow $</t>
  </si>
  <si>
    <t xml:space="preserve">BOD $ </t>
  </si>
  <si>
    <t>TSS $</t>
  </si>
  <si>
    <t>Monthly:</t>
  </si>
  <si>
    <t>3" Meter</t>
  </si>
  <si>
    <t>Base</t>
  </si>
  <si>
    <r>
      <t>$</t>
    </r>
    <r>
      <rPr>
        <sz val="11"/>
        <color indexed="10"/>
        <rFont val="Calibri"/>
        <family val="2"/>
      </rPr>
      <t>3.543</t>
    </r>
    <r>
      <rPr>
        <sz val="11"/>
        <rFont val="Calibri"/>
        <family val="2"/>
      </rPr>
      <t>/kgal</t>
    </r>
  </si>
  <si>
    <t>Effluent</t>
  </si>
  <si>
    <t>WPIF, CIL, METER, SEWER PIF</t>
  </si>
  <si>
    <t>Above standard</t>
  </si>
  <si>
    <t xml:space="preserve">         Based on usage</t>
  </si>
  <si>
    <t>BOD/TSS values</t>
  </si>
  <si>
    <t>WPIF's  =  $5.59 x gpd of peak day demand</t>
  </si>
  <si>
    <t>RWR = Peak Annual Usage divided by 325,851 = ac-ft   ac-ft required x $68,200 = cash in lieu</t>
  </si>
  <si>
    <t xml:space="preserve">WWPIF's  =  $16.69 per gallon of peak day discharge PLUS infiltration and inflow, based on domestic strength waste (BOD and TSS).  </t>
  </si>
  <si>
    <t xml:space="preserve">                                 Ratio of System I&amp;I plus discharge to customer discharge:  x 1.465</t>
  </si>
  <si>
    <t>SPIF = Site flow x[10.44 = (BOD x 0.0156) + (TSS x 0.0125)]+</t>
  </si>
  <si>
    <t xml:space="preserve">            l &amp; l flow x [10.44 + (200 mg/l x 0.0156) + (250 mg/l x 0.0125)]</t>
  </si>
  <si>
    <t xml:space="preserve">            l &amp; l flow x [10.44 + 3.12 + 3.13]</t>
  </si>
  <si>
    <t xml:space="preserve">           0.465 x flow x [16.69]</t>
  </si>
  <si>
    <r>
      <t>Raw Water surcharge for usage above annual allotment  =  $</t>
    </r>
    <r>
      <rPr>
        <sz val="11"/>
        <color indexed="10"/>
        <rFont val="Calibri"/>
        <family val="2"/>
      </rPr>
      <t>10.39</t>
    </r>
    <r>
      <rPr>
        <sz val="11"/>
        <rFont val="Calibri"/>
        <family val="2"/>
      </rPr>
      <t xml:space="preserve"> per 1,000 gallons</t>
    </r>
  </si>
  <si>
    <t xml:space="preserve">Conservation rate applies above 5 x average usage for that respective meter size. </t>
  </si>
  <si>
    <t>DRAFT FOR USE AS OF JANUARY 1, 2022</t>
  </si>
  <si>
    <t>Section 126-149( c)</t>
  </si>
  <si>
    <t>As required by Subsection (b), the WSR for such uses shall be the estimated  peak annual water use determined by the Utilities Executive Director.  </t>
  </si>
  <si>
    <t>The applicant shall provide the Utilities Executive Director with its estimated peak annual water use and any supporting information.  </t>
  </si>
  <si>
    <t xml:space="preserve">The Utilities Executive Director shall consider the applicant’s estimate and all relevant and reliable data and information, </t>
  </si>
  <si>
    <t>and shall make the determination following any appropriate investigations, including requests for additional information and analyses from the applicant. </t>
  </si>
  <si>
    <t>Plant Investment Fees</t>
  </si>
  <si>
    <t>Wastewater Fees</t>
  </si>
  <si>
    <t>Irrigation Hydrozones</t>
  </si>
  <si>
    <t>Water Need (Gal/Sq Ft/Year)</t>
  </si>
  <si>
    <t xml:space="preserve">Meter Cost - Residential </t>
  </si>
  <si>
    <t>Living Unit Charge</t>
  </si>
  <si>
    <t>Sq Ft Charge</t>
  </si>
  <si>
    <t>High</t>
  </si>
  <si>
    <t>Single Family - 0.75''</t>
  </si>
  <si>
    <t>Single Family - 1.0''</t>
  </si>
  <si>
    <t>Low</t>
  </si>
  <si>
    <t xml:space="preserve">Multifamily </t>
  </si>
  <si>
    <t>3''</t>
  </si>
  <si>
    <t>4''</t>
  </si>
  <si>
    <t>Cash in Lieu (2022)</t>
  </si>
  <si>
    <t>per gallon ($68,200 per 325851 gallons or acre-foot)</t>
  </si>
  <si>
    <t>As per Code Section 126-148(a)(1)</t>
  </si>
  <si>
    <t>Property Type Lists</t>
  </si>
  <si>
    <t>Gal/Bedroom</t>
  </si>
  <si>
    <t>Single Family (2 units or less)</t>
  </si>
  <si>
    <t>Gal/Outdoor Area Sq Ft</t>
  </si>
  <si>
    <t>Multifamily (3 units or more)</t>
  </si>
  <si>
    <t>As per Code Section 126-148(a)(2)</t>
  </si>
  <si>
    <t>Non-residential</t>
  </si>
  <si>
    <t xml:space="preserve">Irrigation: Required for all Multifamily and Commericial developments unless landscaped water need is less than 30,000 gallons a year. </t>
  </si>
  <si>
    <t>As per Code Section 126-149(b)</t>
  </si>
  <si>
    <t xml:space="preserve">Non-residential </t>
  </si>
  <si>
    <t>Y/N</t>
  </si>
  <si>
    <t>Yes</t>
  </si>
  <si>
    <t>No</t>
  </si>
  <si>
    <t>N/A - residential service</t>
  </si>
  <si>
    <t>Non-residential - Mixed Use vs. Shared Tap</t>
  </si>
  <si>
    <t>Gas Station with Car Wash</t>
  </si>
  <si>
    <t>case by case</t>
  </si>
  <si>
    <t>Pursuant to Code Section 126-149( c )</t>
  </si>
  <si>
    <t>Gas Station without Car Wash</t>
  </si>
  <si>
    <t>Group Housing, including fraternity &amp; sorority dormitory housing</t>
  </si>
  <si>
    <t>Industrial/ Manufacturing</t>
  </si>
  <si>
    <t>Recreation with Pool</t>
  </si>
  <si>
    <t>Recreation</t>
  </si>
  <si>
    <t>If no annual allotment the credit towards the water service shall be:</t>
  </si>
  <si>
    <t>Meter size (inches)</t>
  </si>
  <si>
    <t>Annual Allotment (gallons/year)</t>
  </si>
  <si>
    <t xml:space="preserve">169,714 gallons per acre-foot of WSR met for the permit. </t>
  </si>
  <si>
    <t xml:space="preserve">Business type served by its own tap. </t>
  </si>
  <si>
    <t xml:space="preserve">Multiple business types on one tap. </t>
  </si>
  <si>
    <t xml:space="preserve">Water Supply Requirements </t>
  </si>
  <si>
    <t xml:space="preserve">Definitions per Section 26 -148
Parcel Area: In situations where the Outdoor area cannot or is not provided Parcel Area will be used to calculate Water Supply Requirement.  
Outdoor Area : (Area of Parcel) - (Area of Building Footprint + Paved Driveways + City Sidewalks + Public Street Right of Way + City Maintained Tracts and Right of Ways + Ditches + Railroads) 
Bedrooms: Number of bedrooms on the parcel for which the water service is requested.  </t>
  </si>
  <si>
    <t xml:space="preserve">Per Section 26-148 the indoor Water Supply Requirement for Multifamily Properties is be based on the Number of Bedrooms.  Per Section 26-94(a) a separate irrigation meter is required for the irrigation water supply requirements that use more than 30,000 gallons of water per year. See "Irrigation" tab to calculate associated irrigation costs. </t>
  </si>
  <si>
    <t>Date</t>
  </si>
  <si>
    <t>Update Made</t>
  </si>
  <si>
    <t>Date Workbook Last Update:</t>
  </si>
  <si>
    <t>Added Pool calcuation to Non-residential tab</t>
  </si>
  <si>
    <t>Pool Volume (cubic feet)</t>
  </si>
  <si>
    <t>Total Volume Needed (gallons)</t>
  </si>
  <si>
    <t xml:space="preserve">POOL REQUIREMENT ESTIMATOR </t>
  </si>
  <si>
    <t xml:space="preserve">Case by case as determined by peak annual water use estimate OR using the pool requirement estimator below. </t>
  </si>
  <si>
    <t>Number of Times Drained Per Year</t>
  </si>
  <si>
    <t xml:space="preserve">Updated "Read Me" tab to make it clear that there are additional development fees that must be met. </t>
  </si>
  <si>
    <t>Total Water Supply Requirements (gallons)</t>
  </si>
  <si>
    <t>Rate</t>
  </si>
  <si>
    <t xml:space="preserve">Per Section 26-148 the Single Family Residential Outdoor Water Supply Requirement will be based on the Outdoor Area. If you do not know "Outdoor Area" for your project enter a minimum "Lot Size." "Lot Size" will be used to estimate Water Supply Requirements and costs until more information can be provided at Building Permit or with a Site Plan.  The Single Family Residential Indoor Water Supply Requirement will be based on the Number of Bedrooms.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</si>
</sst>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8" formatCode="&quot;$&quot;#,##0.00_);[Red]\(&quot;$&quot;#,##0.00\)"/>
    <numFmt numFmtId="44" formatCode="_(&quot;$&quot;* #,##0.00_);_(&quot;$&quot;* \(#,##0.00\);_(&quot;$&quot;* &quot;-&quot;??_);_(@_)"/>
    <numFmt numFmtId="43" formatCode="_(* #,##0.00_);_(* \(#,##0.00\);_(* &quot;-&quot;??_);_(@_)"/>
    <numFmt numFmtId="164" formatCode="&quot;$&quot;#,##0.00"/>
    <numFmt numFmtId="165" formatCode="_(* #,##0_);_(* \(#,##0\);_(* &quot;-&quot;??_);_(@_)"/>
    <numFmt numFmtId="166" formatCode="0.000"/>
    <numFmt numFmtId="167" formatCode="&quot;$&quot;#,##0"/>
    <numFmt numFmtId="168" formatCode="_(&quot;$&quot;* #,##0.0000000_);_(&quot;$&quot;* \(#,##0.0000000\);_(&quot;$&quot;* &quot;-&quot;??_);_(@_)"/>
    <numFmt numFmtId="169" formatCode="0.00000"/>
    <numFmt numFmtId="170" formatCode="_(&quot;$&quot;* #,##0.0000_);_(&quot;$&quot;* \(#,##0.0000\);_(&quot;$&quot;* &quot;-&quot;??_);_(@_)"/>
    <numFmt numFmtId="171" formatCode="_([$$-409]* #,##0.00_);_([$$-409]* \(#,##0.00\);_([$$-409]* &quot;-&quot;??_);_(@_)"/>
    <numFmt numFmtId="172" formatCode="&quot;$&quot;#,##0.0000"/>
  </numFmts>
  <fonts count="86" x14ac:knownFonts="1">
    <font>
      <sz val="11"/>
      <color theme="1"/>
      <name val="Calibri"/>
      <family val="2"/>
      <scheme val="minor"/>
    </font>
    <font>
      <b/>
      <sz val="11"/>
      <color theme="1"/>
      <name val="Calibri"/>
      <family val="2"/>
      <scheme val="minor"/>
    </font>
    <font>
      <sz val="11"/>
      <name val="Calibri"/>
      <family val="2"/>
      <scheme val="minor"/>
    </font>
    <font>
      <i/>
      <sz val="11"/>
      <name val="Calibri"/>
      <family val="2"/>
      <scheme val="minor"/>
    </font>
    <font>
      <b/>
      <sz val="14"/>
      <color theme="1"/>
      <name val="Calibri"/>
      <family val="2"/>
      <scheme val="minor"/>
    </font>
    <font>
      <b/>
      <sz val="16"/>
      <color theme="1"/>
      <name val="Calibri"/>
      <family val="2"/>
      <scheme val="minor"/>
    </font>
    <font>
      <sz val="11"/>
      <color theme="1"/>
      <name val="Calibri"/>
      <family val="2"/>
      <scheme val="minor"/>
    </font>
    <font>
      <sz val="11"/>
      <color rgb="FFFF0000"/>
      <name val="Calibri"/>
      <family val="2"/>
      <scheme val="minor"/>
    </font>
    <font>
      <b/>
      <sz val="11"/>
      <color rgb="FFFF0000"/>
      <name val="Calibri"/>
      <family val="2"/>
      <scheme val="minor"/>
    </font>
    <font>
      <b/>
      <sz val="14"/>
      <color rgb="FFFF0000"/>
      <name val="Calibri"/>
      <family val="2"/>
      <scheme val="minor"/>
    </font>
    <font>
      <i/>
      <sz val="11"/>
      <color theme="1"/>
      <name val="Calibri"/>
      <family val="2"/>
      <scheme val="minor"/>
    </font>
    <font>
      <i/>
      <sz val="11"/>
      <color rgb="FF00B0F0"/>
      <name val="Calibri"/>
      <family val="2"/>
      <scheme val="minor"/>
    </font>
    <font>
      <i/>
      <sz val="12"/>
      <color rgb="FF000000"/>
      <name val="Calibri"/>
      <family val="2"/>
      <scheme val="minor"/>
    </font>
    <font>
      <i/>
      <sz val="11"/>
      <color rgb="FFFF0000"/>
      <name val="Calibri"/>
      <family val="2"/>
      <scheme val="minor"/>
    </font>
    <font>
      <i/>
      <sz val="12"/>
      <color rgb="FF000000"/>
      <name val="Times New Roman"/>
      <family val="1"/>
    </font>
    <font>
      <b/>
      <sz val="22"/>
      <color rgb="FFFF0000"/>
      <name val="Calibri"/>
      <family val="2"/>
      <scheme val="minor"/>
    </font>
    <font>
      <sz val="9"/>
      <color indexed="81"/>
      <name val="Tahoma"/>
      <family val="2"/>
    </font>
    <font>
      <b/>
      <sz val="9"/>
      <color indexed="81"/>
      <name val="Tahoma"/>
      <family val="2"/>
    </font>
    <font>
      <b/>
      <u/>
      <sz val="16"/>
      <color theme="1"/>
      <name val="Calibri"/>
      <family val="2"/>
      <scheme val="minor"/>
    </font>
    <font>
      <b/>
      <i/>
      <sz val="11"/>
      <color theme="1"/>
      <name val="Calibri"/>
      <family val="2"/>
      <scheme val="minor"/>
    </font>
    <font>
      <b/>
      <sz val="16"/>
      <color theme="5"/>
      <name val="Calibri"/>
      <family val="2"/>
      <scheme val="minor"/>
    </font>
    <font>
      <sz val="11"/>
      <color theme="5"/>
      <name val="Calibri"/>
      <family val="2"/>
      <scheme val="minor"/>
    </font>
    <font>
      <b/>
      <sz val="11"/>
      <name val="Calibri"/>
      <family val="2"/>
      <scheme val="minor"/>
    </font>
    <font>
      <b/>
      <u/>
      <sz val="10"/>
      <name val="Arial"/>
      <family val="2"/>
    </font>
    <font>
      <b/>
      <i/>
      <u/>
      <sz val="11"/>
      <color theme="1"/>
      <name val="Calibri"/>
      <family val="2"/>
      <scheme val="minor"/>
    </font>
    <font>
      <sz val="10"/>
      <name val="Arial"/>
      <family val="2"/>
    </font>
    <font>
      <sz val="11"/>
      <color rgb="FF000000"/>
      <name val="Calibri"/>
      <family val="2"/>
      <scheme val="minor"/>
    </font>
    <font>
      <sz val="11"/>
      <color theme="0"/>
      <name val="Calibri"/>
      <family val="2"/>
      <scheme val="minor"/>
    </font>
    <font>
      <u/>
      <sz val="11"/>
      <color theme="10"/>
      <name val="Calibri"/>
      <family val="2"/>
      <scheme val="minor"/>
    </font>
    <font>
      <b/>
      <sz val="18"/>
      <color rgb="FF00B0F0"/>
      <name val="Arial"/>
      <family val="2"/>
    </font>
    <font>
      <b/>
      <sz val="16"/>
      <color theme="6" tint="-0.249977111117893"/>
      <name val="Arial"/>
      <family val="2"/>
    </font>
    <font>
      <b/>
      <sz val="16"/>
      <color theme="2" tint="-0.749992370372631"/>
      <name val="Arial"/>
      <family val="2"/>
    </font>
    <font>
      <b/>
      <sz val="18"/>
      <color rgb="FF0070C0"/>
      <name val="Arial"/>
      <family val="2"/>
    </font>
    <font>
      <sz val="10"/>
      <name val="Calibri"/>
      <family val="2"/>
      <scheme val="minor"/>
    </font>
    <font>
      <b/>
      <sz val="12"/>
      <color rgb="FF00B0F0"/>
      <name val="Calibri"/>
      <family val="2"/>
      <scheme val="minor"/>
    </font>
    <font>
      <b/>
      <sz val="12"/>
      <name val="Calibri"/>
      <family val="2"/>
      <scheme val="minor"/>
    </font>
    <font>
      <sz val="12"/>
      <name val="Calibri"/>
      <family val="2"/>
      <scheme val="minor"/>
    </font>
    <font>
      <sz val="11"/>
      <name val="Calibri"/>
      <family val="2"/>
    </font>
    <font>
      <b/>
      <sz val="12"/>
      <color rgb="FFFF0000"/>
      <name val="Calibri"/>
      <family val="2"/>
      <scheme val="minor"/>
    </font>
    <font>
      <i/>
      <sz val="10"/>
      <name val="Calibri"/>
      <family val="2"/>
      <scheme val="minor"/>
    </font>
    <font>
      <b/>
      <sz val="14"/>
      <name val="Calibri"/>
      <family val="2"/>
      <scheme val="minor"/>
    </font>
    <font>
      <sz val="20"/>
      <color rgb="FFFF0000"/>
      <name val="Calibri"/>
      <family val="2"/>
      <scheme val="minor"/>
    </font>
    <font>
      <b/>
      <sz val="18"/>
      <color rgb="FFFF0000"/>
      <name val="Calibri"/>
      <family val="2"/>
      <scheme val="minor"/>
    </font>
    <font>
      <i/>
      <sz val="9"/>
      <color rgb="FF7030A0"/>
      <name val="Calibri"/>
      <family val="2"/>
    </font>
    <font>
      <i/>
      <sz val="10"/>
      <color rgb="FF7030A0"/>
      <name val="Calibri"/>
      <family val="2"/>
      <scheme val="minor"/>
    </font>
    <font>
      <b/>
      <sz val="12"/>
      <name val="Calibri"/>
      <family val="2"/>
    </font>
    <font>
      <sz val="12"/>
      <name val="Calibri"/>
      <family val="2"/>
    </font>
    <font>
      <sz val="8"/>
      <name val="Calibri"/>
      <family val="2"/>
    </font>
    <font>
      <b/>
      <i/>
      <sz val="10"/>
      <name val="Calibri"/>
      <family val="2"/>
      <scheme val="minor"/>
    </font>
    <font>
      <b/>
      <sz val="11"/>
      <name val="Calibri"/>
      <family val="2"/>
    </font>
    <font>
      <b/>
      <i/>
      <sz val="10"/>
      <color rgb="FFFF0000"/>
      <name val="Calibri"/>
      <family val="2"/>
      <scheme val="minor"/>
    </font>
    <font>
      <b/>
      <i/>
      <sz val="9"/>
      <color indexed="36"/>
      <name val="Calibri"/>
      <family val="2"/>
    </font>
    <font>
      <i/>
      <sz val="9"/>
      <color indexed="36"/>
      <name val="Calibri"/>
      <family val="2"/>
    </font>
    <font>
      <i/>
      <sz val="8"/>
      <color rgb="FFFF0000"/>
      <name val="Calibri"/>
      <family val="2"/>
      <scheme val="minor"/>
    </font>
    <font>
      <sz val="18"/>
      <color theme="1"/>
      <name val="Calibri"/>
      <family val="2"/>
      <scheme val="minor"/>
    </font>
    <font>
      <sz val="11"/>
      <color indexed="10"/>
      <name val="Calibri"/>
      <family val="2"/>
    </font>
    <font>
      <b/>
      <sz val="12"/>
      <name val="Arial"/>
      <family val="2"/>
    </font>
    <font>
      <b/>
      <sz val="10"/>
      <name val="Arial"/>
      <family val="2"/>
    </font>
    <font>
      <sz val="10"/>
      <color indexed="10"/>
      <name val="Arial"/>
      <family val="2"/>
    </font>
    <font>
      <b/>
      <sz val="16"/>
      <color rgb="FF00B0F0"/>
      <name val="Calibri"/>
      <family val="2"/>
      <scheme val="minor"/>
    </font>
    <font>
      <sz val="11"/>
      <name val="Arial"/>
      <family val="2"/>
    </font>
    <font>
      <b/>
      <u/>
      <sz val="12"/>
      <color theme="1"/>
      <name val="Calibri"/>
      <family val="2"/>
      <scheme val="minor"/>
    </font>
    <font>
      <b/>
      <u/>
      <sz val="11"/>
      <color theme="1"/>
      <name val="Calibri"/>
      <family val="2"/>
      <scheme val="minor"/>
    </font>
    <font>
      <b/>
      <sz val="12"/>
      <color theme="1"/>
      <name val="Calibri"/>
      <family val="2"/>
      <scheme val="minor"/>
    </font>
    <font>
      <b/>
      <i/>
      <sz val="9"/>
      <name val="Calibri"/>
      <family val="2"/>
    </font>
    <font>
      <i/>
      <sz val="10"/>
      <color rgb="FF313335"/>
      <name val="Arial"/>
      <family val="2"/>
    </font>
    <font>
      <i/>
      <sz val="11"/>
      <color rgb="FF313335"/>
      <name val="Calibri"/>
      <family val="2"/>
      <scheme val="minor"/>
    </font>
    <font>
      <sz val="11"/>
      <color indexed="63"/>
      <name val="Calibri"/>
      <family val="2"/>
    </font>
    <font>
      <sz val="11"/>
      <color theme="1"/>
      <name val="Calibri"/>
      <family val="2"/>
    </font>
    <font>
      <b/>
      <u/>
      <sz val="11"/>
      <color rgb="FF000000"/>
      <name val="Calibri"/>
      <family val="2"/>
    </font>
    <font>
      <sz val="11"/>
      <color rgb="FF000000"/>
      <name val="Calibri"/>
      <family val="2"/>
    </font>
    <font>
      <i/>
      <sz val="11"/>
      <color rgb="FF000000"/>
      <name val="Calibri"/>
      <family val="2"/>
    </font>
    <font>
      <b/>
      <sz val="11"/>
      <color rgb="FF00B0F0"/>
      <name val="Calibri"/>
      <family val="2"/>
      <scheme val="minor"/>
    </font>
    <font>
      <b/>
      <sz val="14"/>
      <color rgb="FF000000"/>
      <name val="Calibri"/>
      <family val="2"/>
    </font>
    <font>
      <i/>
      <sz val="11"/>
      <color rgb="FFFF0000"/>
      <name val="Calibri"/>
      <family val="2"/>
    </font>
    <font>
      <b/>
      <sz val="11"/>
      <name val="Arial"/>
      <family val="2"/>
    </font>
    <font>
      <sz val="11"/>
      <color rgb="FFFF0000"/>
      <name val="Calibri"/>
      <family val="2"/>
    </font>
    <font>
      <b/>
      <sz val="12"/>
      <color rgb="FF000000"/>
      <name val="Calibri"/>
      <family val="2"/>
    </font>
    <font>
      <b/>
      <sz val="11"/>
      <color rgb="FFFF0000"/>
      <name val="Calibri"/>
      <family val="2"/>
    </font>
    <font>
      <b/>
      <i/>
      <sz val="11"/>
      <color rgb="FF00B0F0"/>
      <name val="Calibri"/>
      <family val="2"/>
    </font>
    <font>
      <b/>
      <sz val="11"/>
      <color rgb="FF000000"/>
      <name val="Calibri"/>
      <family val="2"/>
    </font>
    <font>
      <b/>
      <i/>
      <sz val="11"/>
      <color rgb="FF000000"/>
      <name val="Calibri"/>
      <family val="2"/>
    </font>
    <font>
      <sz val="12"/>
      <color rgb="FF000000"/>
      <name val="Calibri"/>
      <family val="2"/>
      <scheme val="minor"/>
    </font>
    <font>
      <b/>
      <sz val="16"/>
      <name val="Calibri"/>
      <family val="2"/>
      <scheme val="minor"/>
    </font>
    <font>
      <b/>
      <sz val="25"/>
      <color theme="1"/>
      <name val="Calibri"/>
      <family val="2"/>
      <scheme val="minor"/>
    </font>
    <font>
      <b/>
      <sz val="14"/>
      <color rgb="FF000000"/>
      <name val="Calibri"/>
      <family val="2"/>
      <scheme val="minor"/>
    </font>
  </fonts>
  <fills count="26">
    <fill>
      <patternFill patternType="none"/>
    </fill>
    <fill>
      <patternFill patternType="gray125"/>
    </fill>
    <fill>
      <patternFill patternType="solid">
        <fgColor theme="7" tint="0.7999816888943144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59999389629810485"/>
        <bgColor indexed="64"/>
      </patternFill>
    </fill>
    <fill>
      <patternFill patternType="solid">
        <fgColor theme="8" tint="0.39997558519241921"/>
        <bgColor indexed="64"/>
      </patternFill>
    </fill>
    <fill>
      <patternFill patternType="solid">
        <fgColor theme="8"/>
        <bgColor indexed="64"/>
      </patternFill>
    </fill>
    <fill>
      <patternFill patternType="solid">
        <fgColor theme="6" tint="0.39997558519241921"/>
        <bgColor indexed="64"/>
      </patternFill>
    </fill>
    <fill>
      <patternFill patternType="solid">
        <fgColor theme="7" tint="0.59999389629810485"/>
        <bgColor indexed="64"/>
      </patternFill>
    </fill>
    <fill>
      <patternFill patternType="solid">
        <fgColor theme="9"/>
        <bgColor indexed="64"/>
      </patternFill>
    </fill>
    <fill>
      <patternFill patternType="solid">
        <fgColor theme="0" tint="-0.14999847407452621"/>
        <bgColor indexed="64"/>
      </patternFill>
    </fill>
    <fill>
      <patternFill patternType="solid">
        <fgColor theme="6" tint="0.59999389629810485"/>
        <bgColor indexed="64"/>
      </patternFill>
    </fill>
    <fill>
      <patternFill patternType="solid">
        <fgColor theme="0" tint="-0.249977111117893"/>
        <bgColor indexed="64"/>
      </patternFill>
    </fill>
    <fill>
      <patternFill patternType="solid">
        <fgColor theme="1"/>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rgb="FFFF0000"/>
        <bgColor indexed="64"/>
      </patternFill>
    </fill>
    <fill>
      <patternFill patternType="solid">
        <fgColor theme="9" tint="-0.249977111117893"/>
        <bgColor indexed="64"/>
      </patternFill>
    </fill>
    <fill>
      <patternFill patternType="solid">
        <fgColor theme="3" tint="0.59999389629810485"/>
        <bgColor indexed="64"/>
      </patternFill>
    </fill>
    <fill>
      <patternFill patternType="solid">
        <fgColor rgb="FF9BC2E6"/>
        <bgColor rgb="FF000000"/>
      </patternFill>
    </fill>
    <fill>
      <patternFill patternType="solid">
        <fgColor rgb="FFDDEBF7"/>
        <bgColor rgb="FF000000"/>
      </patternFill>
    </fill>
    <fill>
      <patternFill patternType="solid">
        <fgColor rgb="FFB8CCE4"/>
        <bgColor rgb="FF000000"/>
      </patternFill>
    </fill>
    <fill>
      <patternFill patternType="solid">
        <fgColor rgb="FFC5D9F1"/>
        <bgColor rgb="FF000000"/>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style="thin">
        <color indexed="64"/>
      </top>
      <bottom/>
      <diagonal/>
    </border>
    <border>
      <left/>
      <right/>
      <top style="medium">
        <color indexed="64"/>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s>
  <cellStyleXfs count="6">
    <xf numFmtId="0" fontId="0" fillId="0" borderId="0"/>
    <xf numFmtId="44" fontId="6" fillId="0" borderId="0" applyFont="0" applyFill="0" applyBorder="0" applyAlignment="0" applyProtection="0"/>
    <xf numFmtId="0" fontId="28" fillId="0" borderId="0" applyNumberFormat="0" applyFill="0" applyBorder="0" applyAlignment="0" applyProtection="0"/>
    <xf numFmtId="0" fontId="25" fillId="0" borderId="0"/>
    <xf numFmtId="44" fontId="25" fillId="0" borderId="0" applyFont="0" applyFill="0" applyBorder="0" applyAlignment="0" applyProtection="0"/>
    <xf numFmtId="43" fontId="25" fillId="0" borderId="0" applyFont="0" applyFill="0" applyBorder="0" applyAlignment="0" applyProtection="0"/>
  </cellStyleXfs>
  <cellXfs count="411">
    <xf numFmtId="0" fontId="0" fillId="0" borderId="0" xfId="0"/>
    <xf numFmtId="0" fontId="1" fillId="0" borderId="0" xfId="0" applyFont="1"/>
    <xf numFmtId="0" fontId="0" fillId="0" borderId="1" xfId="0" applyBorder="1"/>
    <xf numFmtId="3" fontId="0" fillId="0" borderId="0" xfId="0" applyNumberFormat="1"/>
    <xf numFmtId="0" fontId="2" fillId="0" borderId="3" xfId="0" applyFont="1" applyBorder="1" applyAlignment="1">
      <alignment vertical="center" wrapText="1"/>
    </xf>
    <xf numFmtId="0" fontId="2" fillId="0" borderId="4" xfId="0" applyFont="1" applyBorder="1" applyAlignment="1">
      <alignment vertical="center" wrapText="1"/>
    </xf>
    <xf numFmtId="0" fontId="1" fillId="2" borderId="1" xfId="0" applyFont="1" applyFill="1" applyBorder="1" applyAlignment="1">
      <alignment horizontal="center"/>
    </xf>
    <xf numFmtId="3" fontId="0" fillId="0" borderId="3" xfId="0" applyNumberFormat="1" applyBorder="1"/>
    <xf numFmtId="0" fontId="2" fillId="0" borderId="8" xfId="0" applyFont="1" applyBorder="1" applyAlignment="1">
      <alignment horizontal="center" vertical="center" wrapText="1"/>
    </xf>
    <xf numFmtId="0" fontId="0" fillId="0" borderId="9" xfId="0" applyBorder="1"/>
    <xf numFmtId="3" fontId="2" fillId="0" borderId="8" xfId="0" applyNumberFormat="1" applyFont="1" applyBorder="1" applyAlignment="1">
      <alignment horizontal="center" vertical="center" wrapText="1"/>
    </xf>
    <xf numFmtId="0" fontId="3" fillId="0" borderId="8" xfId="0" applyFont="1" applyBorder="1" applyAlignment="1">
      <alignment horizontal="center" vertical="center" wrapText="1"/>
    </xf>
    <xf numFmtId="0" fontId="2" fillId="0" borderId="10" xfId="0" applyFont="1" applyBorder="1" applyAlignment="1">
      <alignment horizontal="center" vertical="center" wrapText="1"/>
    </xf>
    <xf numFmtId="0" fontId="5" fillId="0" borderId="0" xfId="0" applyFont="1"/>
    <xf numFmtId="0" fontId="1" fillId="0" borderId="1" xfId="0" applyFont="1" applyBorder="1" applyAlignment="1">
      <alignment horizontal="center"/>
    </xf>
    <xf numFmtId="3" fontId="0" fillId="0" borderId="8" xfId="0" applyNumberFormat="1" applyBorder="1"/>
    <xf numFmtId="0" fontId="1" fillId="0" borderId="13" xfId="0" applyFont="1" applyBorder="1"/>
    <xf numFmtId="0" fontId="1" fillId="0" borderId="14" xfId="0" applyFont="1" applyBorder="1"/>
    <xf numFmtId="0" fontId="0" fillId="0" borderId="8" xfId="0" applyBorder="1"/>
    <xf numFmtId="0" fontId="0" fillId="0" borderId="10" xfId="0" applyBorder="1"/>
    <xf numFmtId="0" fontId="1" fillId="0" borderId="8" xfId="0" applyFont="1" applyBorder="1"/>
    <xf numFmtId="0" fontId="1" fillId="0" borderId="9" xfId="0" applyFont="1" applyBorder="1"/>
    <xf numFmtId="0" fontId="0" fillId="0" borderId="10" xfId="0" applyBorder="1" applyAlignment="1">
      <alignment wrapText="1"/>
    </xf>
    <xf numFmtId="0" fontId="0" fillId="5" borderId="0" xfId="0" applyFill="1"/>
    <xf numFmtId="3" fontId="0" fillId="0" borderId="9" xfId="0" applyNumberFormat="1" applyBorder="1"/>
    <xf numFmtId="3" fontId="0" fillId="0" borderId="11" xfId="0" applyNumberFormat="1" applyBorder="1"/>
    <xf numFmtId="0" fontId="0" fillId="0" borderId="6" xfId="0" applyBorder="1"/>
    <xf numFmtId="0" fontId="0" fillId="0" borderId="5" xfId="0" applyBorder="1"/>
    <xf numFmtId="3" fontId="1" fillId="0" borderId="15" xfId="0" applyNumberFormat="1" applyFont="1" applyBorder="1"/>
    <xf numFmtId="0" fontId="1" fillId="0" borderId="16" xfId="0" applyFont="1" applyBorder="1"/>
    <xf numFmtId="3" fontId="1" fillId="0" borderId="17" xfId="0" applyNumberFormat="1" applyFont="1" applyBorder="1"/>
    <xf numFmtId="0" fontId="1" fillId="0" borderId="18" xfId="0" applyFont="1" applyBorder="1"/>
    <xf numFmtId="3" fontId="0" fillId="0" borderId="10" xfId="0" applyNumberFormat="1" applyBorder="1"/>
    <xf numFmtId="3" fontId="1" fillId="0" borderId="19" xfId="0" applyNumberFormat="1" applyFont="1" applyBorder="1"/>
    <xf numFmtId="0" fontId="1" fillId="0" borderId="20" xfId="0" applyFont="1" applyBorder="1"/>
    <xf numFmtId="3" fontId="1" fillId="0" borderId="21" xfId="0" applyNumberFormat="1" applyFont="1" applyBorder="1"/>
    <xf numFmtId="0" fontId="8" fillId="0" borderId="0" xfId="0" applyFont="1"/>
    <xf numFmtId="0" fontId="0" fillId="0" borderId="12" xfId="0" applyBorder="1"/>
    <xf numFmtId="0" fontId="5" fillId="5" borderId="0" xfId="0" applyFont="1" applyFill="1"/>
    <xf numFmtId="0" fontId="10" fillId="0" borderId="0" xfId="0" applyFont="1"/>
    <xf numFmtId="0" fontId="11" fillId="0" borderId="0" xfId="0" applyFont="1"/>
    <xf numFmtId="0" fontId="12" fillId="0" borderId="0" xfId="0" applyFont="1"/>
    <xf numFmtId="0" fontId="13" fillId="0" borderId="0" xfId="0" applyFont="1"/>
    <xf numFmtId="0" fontId="7" fillId="0" borderId="9" xfId="0" applyFont="1" applyBorder="1"/>
    <xf numFmtId="0" fontId="7" fillId="0" borderId="11" xfId="0" applyFont="1" applyBorder="1"/>
    <xf numFmtId="0" fontId="1" fillId="5" borderId="0" xfId="0" applyFont="1" applyFill="1"/>
    <xf numFmtId="0" fontId="14" fillId="5" borderId="0" xfId="0" applyFont="1" applyFill="1"/>
    <xf numFmtId="0" fontId="10" fillId="5" borderId="0" xfId="0" applyFont="1" applyFill="1"/>
    <xf numFmtId="0" fontId="15" fillId="0" borderId="0" xfId="0" applyFont="1"/>
    <xf numFmtId="0" fontId="7" fillId="5" borderId="0" xfId="0" applyFont="1" applyFill="1" applyAlignment="1">
      <alignment wrapText="1"/>
    </xf>
    <xf numFmtId="0" fontId="7" fillId="0" borderId="0" xfId="0" applyFont="1"/>
    <xf numFmtId="0" fontId="0" fillId="0" borderId="0" xfId="0" applyAlignment="1">
      <alignment wrapText="1"/>
    </xf>
    <xf numFmtId="0" fontId="0" fillId="0" borderId="0" xfId="0" applyAlignment="1">
      <alignment horizontal="right" wrapText="1"/>
    </xf>
    <xf numFmtId="0" fontId="5" fillId="0" borderId="8" xfId="0" applyFont="1" applyBorder="1"/>
    <xf numFmtId="0" fontId="5" fillId="0" borderId="9" xfId="0" applyFont="1" applyBorder="1"/>
    <xf numFmtId="44" fontId="0" fillId="0" borderId="0" xfId="1" applyFont="1"/>
    <xf numFmtId="0" fontId="23" fillId="8" borderId="0" xfId="0" applyFont="1" applyFill="1" applyAlignment="1">
      <alignment horizontal="center" wrapText="1"/>
    </xf>
    <xf numFmtId="0" fontId="23" fillId="8" borderId="0" xfId="0" applyFont="1" applyFill="1" applyAlignment="1">
      <alignment horizontal="right" wrapText="1"/>
    </xf>
    <xf numFmtId="0" fontId="24" fillId="8" borderId="0" xfId="0" applyFont="1" applyFill="1"/>
    <xf numFmtId="0" fontId="0" fillId="8" borderId="0" xfId="0" applyFill="1" applyAlignment="1">
      <alignment horizontal="center"/>
    </xf>
    <xf numFmtId="44" fontId="0" fillId="0" borderId="0" xfId="1" applyFont="1" applyAlignment="1">
      <alignment wrapText="1"/>
    </xf>
    <xf numFmtId="0" fontId="25" fillId="8" borderId="0" xfId="0" applyFont="1" applyFill="1" applyAlignment="1">
      <alignment horizontal="center"/>
    </xf>
    <xf numFmtId="0" fontId="26" fillId="0" borderId="0" xfId="0" applyFont="1"/>
    <xf numFmtId="0" fontId="25" fillId="0" borderId="0" xfId="3"/>
    <xf numFmtId="0" fontId="28" fillId="0" borderId="0" xfId="2"/>
    <xf numFmtId="0" fontId="30" fillId="0" borderId="0" xfId="3" applyFont="1"/>
    <xf numFmtId="0" fontId="31" fillId="0" borderId="0" xfId="3" applyFont="1"/>
    <xf numFmtId="0" fontId="32" fillId="0" borderId="0" xfId="3" applyFont="1"/>
    <xf numFmtId="0" fontId="22" fillId="0" borderId="0" xfId="3" applyFont="1"/>
    <xf numFmtId="0" fontId="2" fillId="0" borderId="0" xfId="3" applyFont="1"/>
    <xf numFmtId="164" fontId="7" fillId="0" borderId="0" xfId="3" applyNumberFormat="1" applyFont="1"/>
    <xf numFmtId="0" fontId="33" fillId="0" borderId="0" xfId="3" applyFont="1"/>
    <xf numFmtId="164" fontId="8" fillId="0" borderId="0" xfId="3" applyNumberFormat="1" applyFont="1"/>
    <xf numFmtId="0" fontId="25" fillId="0" borderId="27" xfId="3" applyBorder="1"/>
    <xf numFmtId="0" fontId="7" fillId="0" borderId="0" xfId="3" applyFont="1"/>
    <xf numFmtId="0" fontId="25" fillId="0" borderId="19" xfId="3" applyBorder="1"/>
    <xf numFmtId="0" fontId="25" fillId="0" borderId="20" xfId="3" applyBorder="1"/>
    <xf numFmtId="44" fontId="0" fillId="0" borderId="0" xfId="4" applyFont="1"/>
    <xf numFmtId="44" fontId="0" fillId="0" borderId="0" xfId="4" applyFont="1" applyFill="1" applyBorder="1"/>
    <xf numFmtId="0" fontId="1" fillId="0" borderId="0" xfId="3" applyFont="1"/>
    <xf numFmtId="0" fontId="10" fillId="0" borderId="0" xfId="3" applyFont="1"/>
    <xf numFmtId="44" fontId="0" fillId="0" borderId="0" xfId="4" applyFont="1" applyFill="1"/>
    <xf numFmtId="0" fontId="38" fillId="0" borderId="0" xfId="3" applyFont="1"/>
    <xf numFmtId="2" fontId="36" fillId="10" borderId="0" xfId="3" applyNumberFormat="1" applyFont="1" applyFill="1"/>
    <xf numFmtId="0" fontId="36" fillId="0" borderId="0" xfId="3" applyFont="1"/>
    <xf numFmtId="0" fontId="35" fillId="0" borderId="0" xfId="3" applyFont="1"/>
    <xf numFmtId="2" fontId="36" fillId="0" borderId="0" xfId="3" applyNumberFormat="1" applyFont="1"/>
    <xf numFmtId="0" fontId="36" fillId="10" borderId="0" xfId="3" applyFont="1" applyFill="1"/>
    <xf numFmtId="8" fontId="35" fillId="0" borderId="0" xfId="3" applyNumberFormat="1" applyFont="1"/>
    <xf numFmtId="165" fontId="2" fillId="0" borderId="0" xfId="5" applyNumberFormat="1" applyFont="1"/>
    <xf numFmtId="0" fontId="13" fillId="0" borderId="0" xfId="3" applyFont="1"/>
    <xf numFmtId="0" fontId="25" fillId="0" borderId="0" xfId="3" applyAlignment="1">
      <alignment horizontal="center"/>
    </xf>
    <xf numFmtId="0" fontId="2" fillId="5" borderId="0" xfId="3" applyFont="1" applyFill="1"/>
    <xf numFmtId="0" fontId="42" fillId="0" borderId="0" xfId="3" applyFont="1" applyAlignment="1">
      <alignment horizontal="left"/>
    </xf>
    <xf numFmtId="0" fontId="34" fillId="0" borderId="0" xfId="3" applyFont="1"/>
    <xf numFmtId="0" fontId="36" fillId="7" borderId="0" xfId="3" applyFont="1" applyFill="1"/>
    <xf numFmtId="0" fontId="36" fillId="7" borderId="0" xfId="3" applyFont="1" applyFill="1" applyAlignment="1">
      <alignment horizontal="right"/>
    </xf>
    <xf numFmtId="0" fontId="37" fillId="0" borderId="0" xfId="3" applyFont="1" applyAlignment="1">
      <alignment vertical="center"/>
    </xf>
    <xf numFmtId="0" fontId="36" fillId="13" borderId="0" xfId="3" applyFont="1" applyFill="1"/>
    <xf numFmtId="0" fontId="36" fillId="11" borderId="0" xfId="3" applyFont="1" applyFill="1"/>
    <xf numFmtId="2" fontId="36" fillId="11" borderId="0" xfId="3" applyNumberFormat="1" applyFont="1" applyFill="1"/>
    <xf numFmtId="0" fontId="35" fillId="8" borderId="0" xfId="3" applyFont="1" applyFill="1"/>
    <xf numFmtId="0" fontId="35" fillId="6" borderId="0" xfId="3" applyFont="1" applyFill="1"/>
    <xf numFmtId="0" fontId="36" fillId="13" borderId="12" xfId="3" applyFont="1" applyFill="1" applyBorder="1"/>
    <xf numFmtId="0" fontId="43" fillId="0" borderId="0" xfId="3" applyFont="1" applyAlignment="1">
      <alignment vertical="center"/>
    </xf>
    <xf numFmtId="0" fontId="36" fillId="14" borderId="0" xfId="3" applyFont="1" applyFill="1"/>
    <xf numFmtId="10" fontId="36" fillId="14" borderId="0" xfId="3" applyNumberFormat="1" applyFont="1" applyFill="1"/>
    <xf numFmtId="10" fontId="36" fillId="0" borderId="0" xfId="3" applyNumberFormat="1" applyFont="1"/>
    <xf numFmtId="0" fontId="44" fillId="0" borderId="0" xfId="3" applyFont="1"/>
    <xf numFmtId="0" fontId="36" fillId="2" borderId="0" xfId="3" applyFont="1" applyFill="1"/>
    <xf numFmtId="10" fontId="36" fillId="2" borderId="0" xfId="3" applyNumberFormat="1" applyFont="1" applyFill="1"/>
    <xf numFmtId="2" fontId="48" fillId="0" borderId="0" xfId="3" applyNumberFormat="1" applyFont="1"/>
    <xf numFmtId="2" fontId="50" fillId="0" borderId="0" xfId="3" applyNumberFormat="1" applyFont="1"/>
    <xf numFmtId="0" fontId="35" fillId="11" borderId="0" xfId="3" applyFont="1" applyFill="1"/>
    <xf numFmtId="44" fontId="35" fillId="8" borderId="0" xfId="4" applyFont="1" applyFill="1"/>
    <xf numFmtId="166" fontId="36" fillId="0" borderId="0" xfId="3" applyNumberFormat="1" applyFont="1"/>
    <xf numFmtId="0" fontId="53" fillId="0" borderId="0" xfId="3" applyFont="1"/>
    <xf numFmtId="44" fontId="36" fillId="0" borderId="0" xfId="3" applyNumberFormat="1" applyFont="1"/>
    <xf numFmtId="0" fontId="54" fillId="0" borderId="0" xfId="3" applyFont="1"/>
    <xf numFmtId="0" fontId="27" fillId="16" borderId="0" xfId="3" applyFont="1" applyFill="1" applyAlignment="1">
      <alignment horizontal="center"/>
    </xf>
    <xf numFmtId="0" fontId="25" fillId="0" borderId="12" xfId="3" applyBorder="1" applyAlignment="1">
      <alignment horizontal="center" wrapText="1"/>
    </xf>
    <xf numFmtId="0" fontId="57" fillId="8" borderId="12" xfId="3" applyFont="1" applyFill="1" applyBorder="1" applyAlignment="1">
      <alignment horizontal="center" vertical="center" wrapText="1"/>
    </xf>
    <xf numFmtId="0" fontId="27" fillId="16" borderId="12" xfId="3" applyFont="1" applyFill="1" applyBorder="1" applyAlignment="1">
      <alignment horizontal="center" wrapText="1"/>
    </xf>
    <xf numFmtId="0" fontId="25" fillId="0" borderId="0" xfId="3" applyAlignment="1">
      <alignment horizontal="center" wrapText="1"/>
    </xf>
    <xf numFmtId="0" fontId="25" fillId="0" borderId="12" xfId="3" applyBorder="1" applyAlignment="1">
      <alignment horizontal="center" vertical="center" wrapText="1"/>
    </xf>
    <xf numFmtId="0" fontId="25" fillId="0" borderId="12" xfId="3" applyBorder="1" applyAlignment="1">
      <alignment horizontal="center" vertical="center"/>
    </xf>
    <xf numFmtId="0" fontId="27" fillId="16" borderId="12" xfId="3" applyFont="1" applyFill="1" applyBorder="1"/>
    <xf numFmtId="165" fontId="25" fillId="10" borderId="0" xfId="5" applyNumberFormat="1" applyFont="1" applyFill="1" applyAlignment="1">
      <alignment horizontal="center"/>
    </xf>
    <xf numFmtId="0" fontId="25" fillId="10" borderId="0" xfId="3" applyFill="1" applyAlignment="1">
      <alignment horizontal="center"/>
    </xf>
    <xf numFmtId="166" fontId="27" fillId="16" borderId="0" xfId="3" applyNumberFormat="1" applyFont="1" applyFill="1" applyAlignment="1">
      <alignment horizontal="center"/>
    </xf>
    <xf numFmtId="165" fontId="0" fillId="0" borderId="0" xfId="5" applyNumberFormat="1" applyFont="1" applyAlignment="1">
      <alignment horizontal="center"/>
    </xf>
    <xf numFmtId="168" fontId="0" fillId="0" borderId="0" xfId="4" applyNumberFormat="1" applyFont="1"/>
    <xf numFmtId="44" fontId="27" fillId="16" borderId="0" xfId="4" applyFont="1" applyFill="1"/>
    <xf numFmtId="166" fontId="27" fillId="19" borderId="0" xfId="3" applyNumberFormat="1" applyFont="1" applyFill="1" applyAlignment="1">
      <alignment horizontal="center"/>
    </xf>
    <xf numFmtId="165" fontId="7" fillId="0" borderId="0" xfId="5" applyNumberFormat="1" applyFont="1" applyAlignment="1">
      <alignment horizontal="center"/>
    </xf>
    <xf numFmtId="168" fontId="7" fillId="0" borderId="0" xfId="4" applyNumberFormat="1" applyFont="1" applyAlignment="1">
      <alignment horizontal="center"/>
    </xf>
    <xf numFmtId="0" fontId="59" fillId="0" borderId="0" xfId="3" applyFont="1"/>
    <xf numFmtId="0" fontId="2" fillId="20" borderId="0" xfId="3" applyFont="1" applyFill="1"/>
    <xf numFmtId="0" fontId="60" fillId="0" borderId="0" xfId="3" applyFont="1"/>
    <xf numFmtId="0" fontId="61" fillId="6" borderId="0" xfId="3" applyFont="1" applyFill="1"/>
    <xf numFmtId="0" fontId="62" fillId="6" borderId="0" xfId="3" applyFont="1" applyFill="1"/>
    <xf numFmtId="0" fontId="62" fillId="0" borderId="0" xfId="3" applyFont="1"/>
    <xf numFmtId="0" fontId="62" fillId="20" borderId="0" xfId="3" applyFont="1" applyFill="1"/>
    <xf numFmtId="0" fontId="63" fillId="6" borderId="0" xfId="3" applyFont="1" applyFill="1"/>
    <xf numFmtId="0" fontId="2" fillId="6" borderId="0" xfId="3" applyFont="1" applyFill="1"/>
    <xf numFmtId="0" fontId="8" fillId="0" borderId="0" xfId="3" applyFont="1"/>
    <xf numFmtId="0" fontId="2" fillId="5" borderId="0" xfId="3" applyFont="1" applyFill="1" applyAlignment="1">
      <alignment horizontal="center" vertical="center"/>
    </xf>
    <xf numFmtId="0" fontId="2" fillId="0" borderId="0" xfId="3" applyFont="1" applyAlignment="1">
      <alignment wrapText="1"/>
    </xf>
    <xf numFmtId="44" fontId="22" fillId="10" borderId="0" xfId="4" applyFont="1" applyFill="1"/>
    <xf numFmtId="0" fontId="1" fillId="10" borderId="0" xfId="3" applyFont="1" applyFill="1"/>
    <xf numFmtId="44" fontId="8" fillId="0" borderId="0" xfId="4" applyFont="1"/>
    <xf numFmtId="165" fontId="2" fillId="5" borderId="0" xfId="5" applyNumberFormat="1" applyFont="1" applyFill="1"/>
    <xf numFmtId="44" fontId="2" fillId="0" borderId="0" xfId="3" applyNumberFormat="1" applyFont="1"/>
    <xf numFmtId="0" fontId="65" fillId="0" borderId="0" xfId="3" applyFont="1"/>
    <xf numFmtId="44" fontId="2" fillId="0" borderId="12" xfId="3" applyNumberFormat="1" applyFont="1" applyBorder="1"/>
    <xf numFmtId="0" fontId="39" fillId="0" borderId="0" xfId="3" applyFont="1"/>
    <xf numFmtId="44" fontId="22" fillId="10" borderId="0" xfId="3" applyNumberFormat="1" applyFont="1" applyFill="1"/>
    <xf numFmtId="0" fontId="22" fillId="10" borderId="0" xfId="3" applyFont="1" applyFill="1"/>
    <xf numFmtId="0" fontId="66" fillId="0" borderId="0" xfId="3" applyFont="1"/>
    <xf numFmtId="0" fontId="1" fillId="20" borderId="0" xfId="3" applyFont="1" applyFill="1"/>
    <xf numFmtId="44" fontId="2" fillId="0" borderId="0" xfId="4" applyFont="1"/>
    <xf numFmtId="170" fontId="2" fillId="0" borderId="0" xfId="4" applyNumberFormat="1" applyFont="1"/>
    <xf numFmtId="165" fontId="35" fillId="0" borderId="0" xfId="5" applyNumberFormat="1" applyFont="1" applyFill="1"/>
    <xf numFmtId="2" fontId="7" fillId="0" borderId="0" xfId="3" applyNumberFormat="1" applyFont="1"/>
    <xf numFmtId="0" fontId="2" fillId="0" borderId="0" xfId="3" applyFont="1" applyAlignment="1">
      <alignment horizontal="center"/>
    </xf>
    <xf numFmtId="2" fontId="2" fillId="0" borderId="12" xfId="3" applyNumberFormat="1" applyFont="1" applyBorder="1"/>
    <xf numFmtId="44" fontId="22" fillId="10" borderId="0" xfId="4" applyFont="1" applyFill="1" applyBorder="1"/>
    <xf numFmtId="44" fontId="22" fillId="0" borderId="0" xfId="4" applyFont="1" applyFill="1" applyBorder="1"/>
    <xf numFmtId="44" fontId="40" fillId="6" borderId="15" xfId="3" applyNumberFormat="1" applyFont="1" applyFill="1" applyBorder="1"/>
    <xf numFmtId="0" fontId="40" fillId="6" borderId="16" xfId="3" applyFont="1" applyFill="1" applyBorder="1"/>
    <xf numFmtId="44" fontId="40" fillId="6" borderId="16" xfId="4" applyFont="1" applyFill="1" applyBorder="1"/>
    <xf numFmtId="0" fontId="2" fillId="6" borderId="17" xfId="3" applyFont="1" applyFill="1" applyBorder="1"/>
    <xf numFmtId="0" fontId="2" fillId="20" borderId="0" xfId="3" applyFont="1" applyFill="1" applyAlignment="1">
      <alignment horizontal="center"/>
    </xf>
    <xf numFmtId="167" fontId="2" fillId="7" borderId="0" xfId="3" applyNumberFormat="1" applyFont="1" applyFill="1" applyAlignment="1">
      <alignment horizontal="center"/>
    </xf>
    <xf numFmtId="166" fontId="2" fillId="7" borderId="0" xfId="3" applyNumberFormat="1" applyFont="1" applyFill="1" applyAlignment="1">
      <alignment horizontal="center"/>
    </xf>
    <xf numFmtId="167" fontId="2" fillId="0" borderId="0" xfId="3" applyNumberFormat="1" applyFont="1" applyAlignment="1">
      <alignment horizontal="center"/>
    </xf>
    <xf numFmtId="164" fontId="2" fillId="0" borderId="0" xfId="3" applyNumberFormat="1" applyFont="1" applyAlignment="1">
      <alignment horizontal="center"/>
    </xf>
    <xf numFmtId="167" fontId="68" fillId="0" borderId="0" xfId="3" applyNumberFormat="1" applyFont="1" applyAlignment="1">
      <alignment horizontal="left"/>
    </xf>
    <xf numFmtId="166" fontId="2" fillId="0" borderId="0" xfId="3" applyNumberFormat="1" applyFont="1" applyAlignment="1">
      <alignment horizontal="center"/>
    </xf>
    <xf numFmtId="167" fontId="37" fillId="0" borderId="0" xfId="3" applyNumberFormat="1" applyFont="1" applyAlignment="1">
      <alignment horizontal="left"/>
    </xf>
    <xf numFmtId="167" fontId="2" fillId="0" borderId="0" xfId="3" applyNumberFormat="1" applyFont="1" applyAlignment="1">
      <alignment horizontal="left"/>
    </xf>
    <xf numFmtId="0" fontId="2" fillId="11" borderId="0" xfId="3" applyFont="1" applyFill="1" applyAlignment="1">
      <alignment horizontal="left"/>
    </xf>
    <xf numFmtId="167" fontId="2" fillId="11" borderId="0" xfId="3" applyNumberFormat="1" applyFont="1" applyFill="1" applyAlignment="1">
      <alignment horizontal="center"/>
    </xf>
    <xf numFmtId="166" fontId="2" fillId="11" borderId="0" xfId="3" applyNumberFormat="1" applyFont="1" applyFill="1" applyAlignment="1">
      <alignment horizontal="center"/>
    </xf>
    <xf numFmtId="164" fontId="2" fillId="11" borderId="0" xfId="3" applyNumberFormat="1" applyFont="1" applyFill="1" applyAlignment="1">
      <alignment horizontal="center"/>
    </xf>
    <xf numFmtId="0" fontId="25" fillId="11" borderId="0" xfId="3" applyFill="1"/>
    <xf numFmtId="0" fontId="2" fillId="0" borderId="0" xfId="3" applyFont="1" applyAlignment="1">
      <alignment horizontal="left"/>
    </xf>
    <xf numFmtId="0" fontId="23" fillId="21" borderId="22" xfId="3" applyFont="1" applyFill="1" applyBorder="1" applyAlignment="1">
      <alignment horizontal="center" wrapText="1"/>
    </xf>
    <xf numFmtId="0" fontId="23" fillId="21" borderId="23" xfId="3" applyFont="1" applyFill="1" applyBorder="1" applyAlignment="1">
      <alignment horizontal="center" wrapText="1"/>
    </xf>
    <xf numFmtId="0" fontId="25" fillId="21" borderId="24" xfId="3" applyFill="1" applyBorder="1" applyAlignment="1">
      <alignment horizontal="center"/>
    </xf>
    <xf numFmtId="164" fontId="25" fillId="21" borderId="25" xfId="3" applyNumberFormat="1" applyFill="1" applyBorder="1" applyAlignment="1">
      <alignment horizontal="right"/>
    </xf>
    <xf numFmtId="0" fontId="25" fillId="21" borderId="19" xfId="3" applyFill="1" applyBorder="1" applyAlignment="1">
      <alignment horizontal="center"/>
    </xf>
    <xf numFmtId="164" fontId="25" fillId="21" borderId="21" xfId="3" applyNumberFormat="1" applyFill="1" applyBorder="1" applyAlignment="1">
      <alignment horizontal="right"/>
    </xf>
    <xf numFmtId="0" fontId="69" fillId="0" borderId="0" xfId="0" applyFont="1"/>
    <xf numFmtId="0" fontId="37" fillId="0" borderId="0" xfId="0" applyFont="1"/>
    <xf numFmtId="8" fontId="37" fillId="0" borderId="0" xfId="0" applyNumberFormat="1" applyFont="1"/>
    <xf numFmtId="0" fontId="70" fillId="0" borderId="0" xfId="0" applyFont="1"/>
    <xf numFmtId="8" fontId="70" fillId="0" borderId="0" xfId="0" applyNumberFormat="1" applyFont="1"/>
    <xf numFmtId="0" fontId="26" fillId="0" borderId="0" xfId="0" applyFont="1" applyAlignment="1">
      <alignment wrapText="1"/>
    </xf>
    <xf numFmtId="0" fontId="4" fillId="0" borderId="0" xfId="0" applyFont="1"/>
    <xf numFmtId="8" fontId="70" fillId="22" borderId="0" xfId="0" applyNumberFormat="1" applyFont="1" applyFill="1"/>
    <xf numFmtId="8" fontId="71" fillId="22" borderId="0" xfId="0" applyNumberFormat="1" applyFont="1" applyFill="1"/>
    <xf numFmtId="0" fontId="71" fillId="0" borderId="0" xfId="0" applyFont="1"/>
    <xf numFmtId="0" fontId="72" fillId="0" borderId="0" xfId="0" applyFont="1"/>
    <xf numFmtId="171" fontId="0" fillId="0" borderId="0" xfId="0" applyNumberFormat="1"/>
    <xf numFmtId="171" fontId="70" fillId="0" borderId="0" xfId="0" applyNumberFormat="1" applyFont="1"/>
    <xf numFmtId="0" fontId="0" fillId="5" borderId="0" xfId="0" applyFill="1" applyAlignment="1">
      <alignment horizontal="center" wrapText="1"/>
    </xf>
    <xf numFmtId="0" fontId="73" fillId="5" borderId="28" xfId="0" applyFont="1" applyFill="1" applyBorder="1"/>
    <xf numFmtId="0" fontId="0" fillId="5" borderId="29" xfId="0" applyFill="1" applyBorder="1"/>
    <xf numFmtId="0" fontId="0" fillId="5" borderId="30" xfId="0" applyFill="1" applyBorder="1"/>
    <xf numFmtId="0" fontId="0" fillId="5" borderId="31" xfId="0" applyFill="1" applyBorder="1"/>
    <xf numFmtId="0" fontId="70" fillId="5" borderId="0" xfId="0" applyFont="1" applyFill="1"/>
    <xf numFmtId="0" fontId="70" fillId="5" borderId="32" xfId="0" applyFont="1" applyFill="1" applyBorder="1"/>
    <xf numFmtId="0" fontId="70" fillId="5" borderId="31" xfId="0" applyFont="1" applyFill="1" applyBorder="1"/>
    <xf numFmtId="8" fontId="70" fillId="5" borderId="0" xfId="0" applyNumberFormat="1" applyFont="1" applyFill="1"/>
    <xf numFmtId="8" fontId="70" fillId="5" borderId="32" xfId="0" applyNumberFormat="1" applyFont="1" applyFill="1" applyBorder="1"/>
    <xf numFmtId="0" fontId="74" fillId="5" borderId="31" xfId="0" applyFont="1" applyFill="1" applyBorder="1"/>
    <xf numFmtId="0" fontId="0" fillId="5" borderId="32" xfId="0" applyFill="1" applyBorder="1"/>
    <xf numFmtId="0" fontId="74" fillId="5" borderId="33" xfId="0" applyFont="1" applyFill="1" applyBorder="1"/>
    <xf numFmtId="0" fontId="0" fillId="5" borderId="34" xfId="0" applyFill="1" applyBorder="1"/>
    <xf numFmtId="0" fontId="0" fillId="5" borderId="35" xfId="0" applyFill="1" applyBorder="1"/>
    <xf numFmtId="0" fontId="19" fillId="0" borderId="0" xfId="0" applyFont="1"/>
    <xf numFmtId="10" fontId="0" fillId="0" borderId="0" xfId="0" applyNumberFormat="1"/>
    <xf numFmtId="0" fontId="75" fillId="0" borderId="0" xfId="0" applyFont="1"/>
    <xf numFmtId="0" fontId="77" fillId="24" borderId="0" xfId="0" applyFont="1" applyFill="1"/>
    <xf numFmtId="0" fontId="78" fillId="0" borderId="0" xfId="0" applyFont="1"/>
    <xf numFmtId="8" fontId="71" fillId="0" borderId="27" xfId="0" applyNumberFormat="1" applyFont="1" applyBorder="1"/>
    <xf numFmtId="0" fontId="70" fillId="0" borderId="27" xfId="0" applyFont="1" applyBorder="1"/>
    <xf numFmtId="0" fontId="76" fillId="0" borderId="23" xfId="0" applyFont="1" applyBorder="1"/>
    <xf numFmtId="8" fontId="76" fillId="0" borderId="23" xfId="0" applyNumberFormat="1" applyFont="1" applyBorder="1"/>
    <xf numFmtId="0" fontId="71" fillId="0" borderId="24" xfId="0" applyFont="1" applyBorder="1"/>
    <xf numFmtId="8" fontId="71" fillId="0" borderId="0" xfId="0" applyNumberFormat="1" applyFont="1"/>
    <xf numFmtId="0" fontId="76" fillId="0" borderId="25" xfId="0" applyFont="1" applyBorder="1"/>
    <xf numFmtId="8" fontId="76" fillId="0" borderId="25" xfId="0" applyNumberFormat="1" applyFont="1" applyBorder="1"/>
    <xf numFmtId="0" fontId="70" fillId="0" borderId="24" xfId="0" applyFont="1" applyBorder="1"/>
    <xf numFmtId="0" fontId="78" fillId="0" borderId="25" xfId="0" applyFont="1" applyBorder="1"/>
    <xf numFmtId="0" fontId="70" fillId="0" borderId="19" xfId="0" applyFont="1" applyBorder="1"/>
    <xf numFmtId="0" fontId="70" fillId="0" borderId="20" xfId="0" applyFont="1" applyBorder="1"/>
    <xf numFmtId="8" fontId="70" fillId="25" borderId="20" xfId="0" applyNumberFormat="1" applyFont="1" applyFill="1" applyBorder="1"/>
    <xf numFmtId="8" fontId="78" fillId="0" borderId="21" xfId="0" applyNumberFormat="1" applyFont="1" applyBorder="1"/>
    <xf numFmtId="8" fontId="70" fillId="0" borderId="27" xfId="0" applyNumberFormat="1" applyFont="1" applyBorder="1"/>
    <xf numFmtId="0" fontId="80" fillId="0" borderId="22" xfId="0" applyFont="1" applyBorder="1"/>
    <xf numFmtId="0" fontId="70" fillId="0" borderId="23" xfId="0" applyFont="1" applyBorder="1"/>
    <xf numFmtId="0" fontId="71" fillId="0" borderId="25" xfId="0" applyFont="1" applyBorder="1"/>
    <xf numFmtId="8" fontId="70" fillId="0" borderId="25" xfId="0" applyNumberFormat="1" applyFont="1" applyBorder="1"/>
    <xf numFmtId="8" fontId="70" fillId="25" borderId="21" xfId="0" applyNumberFormat="1" applyFont="1" applyFill="1" applyBorder="1"/>
    <xf numFmtId="0" fontId="81" fillId="0" borderId="22" xfId="0" applyFont="1" applyBorder="1"/>
    <xf numFmtId="0" fontId="81" fillId="0" borderId="24" xfId="0" applyFont="1" applyBorder="1"/>
    <xf numFmtId="0" fontId="80" fillId="0" borderId="22" xfId="0" applyFont="1" applyBorder="1" applyAlignment="1">
      <alignment horizontal="left" vertical="top"/>
    </xf>
    <xf numFmtId="0" fontId="1" fillId="12" borderId="0" xfId="0" applyFont="1" applyFill="1"/>
    <xf numFmtId="0" fontId="0" fillId="12" borderId="0" xfId="0" applyFill="1"/>
    <xf numFmtId="0" fontId="1" fillId="9" borderId="0" xfId="0" applyFont="1" applyFill="1"/>
    <xf numFmtId="0" fontId="0" fillId="9" borderId="0" xfId="0" applyFill="1"/>
    <xf numFmtId="0" fontId="61" fillId="0" borderId="0" xfId="3" applyFont="1"/>
    <xf numFmtId="165" fontId="2" fillId="0" borderId="0" xfId="5" applyNumberFormat="1" applyFont="1" applyFill="1"/>
    <xf numFmtId="169" fontId="2" fillId="0" borderId="0" xfId="3" applyNumberFormat="1" applyFont="1"/>
    <xf numFmtId="44" fontId="35" fillId="0" borderId="0" xfId="4" applyFont="1" applyFill="1"/>
    <xf numFmtId="0" fontId="63" fillId="0" borderId="0" xfId="3" applyFont="1"/>
    <xf numFmtId="0" fontId="0" fillId="0" borderId="0" xfId="0" applyProtection="1">
      <protection locked="0"/>
    </xf>
    <xf numFmtId="0" fontId="5" fillId="0" borderId="0" xfId="0" applyFont="1" applyAlignment="1" applyProtection="1">
      <alignment horizontal="center" wrapText="1"/>
      <protection locked="0"/>
    </xf>
    <xf numFmtId="0" fontId="8" fillId="0" borderId="0" xfId="0" applyFont="1" applyProtection="1">
      <protection locked="0"/>
    </xf>
    <xf numFmtId="164" fontId="0" fillId="0" borderId="0" xfId="0" applyNumberFormat="1" applyProtection="1">
      <protection locked="0"/>
    </xf>
    <xf numFmtId="0" fontId="5" fillId="12" borderId="1" xfId="0" applyFont="1" applyFill="1" applyBorder="1" applyAlignment="1" applyProtection="1">
      <alignment horizontal="center"/>
      <protection locked="0"/>
    </xf>
    <xf numFmtId="0" fontId="1" fillId="4" borderId="7" xfId="0" applyFont="1" applyFill="1" applyBorder="1" applyAlignment="1" applyProtection="1">
      <alignment horizontal="center"/>
      <protection locked="0"/>
    </xf>
    <xf numFmtId="0" fontId="1" fillId="4" borderId="1" xfId="0" applyFont="1" applyFill="1" applyBorder="1" applyAlignment="1" applyProtection="1">
      <alignment horizontal="center"/>
      <protection locked="0"/>
    </xf>
    <xf numFmtId="0" fontId="1" fillId="4" borderId="5" xfId="0" applyFont="1" applyFill="1" applyBorder="1" applyAlignment="1" applyProtection="1">
      <alignment horizontal="center" wrapText="1"/>
      <protection locked="0"/>
    </xf>
    <xf numFmtId="0" fontId="22" fillId="4" borderId="1" xfId="0" applyFont="1" applyFill="1" applyBorder="1" applyAlignment="1" applyProtection="1">
      <alignment horizontal="center"/>
      <protection locked="0"/>
    </xf>
    <xf numFmtId="0" fontId="0" fillId="0" borderId="8" xfId="0" applyBorder="1" applyProtection="1">
      <protection locked="0"/>
    </xf>
    <xf numFmtId="0" fontId="0" fillId="0" borderId="3" xfId="0" applyBorder="1" applyProtection="1">
      <protection locked="0"/>
    </xf>
    <xf numFmtId="3" fontId="0" fillId="0" borderId="0" xfId="0" applyNumberFormat="1" applyProtection="1">
      <protection locked="0"/>
    </xf>
    <xf numFmtId="3" fontId="0" fillId="0" borderId="3" xfId="0" applyNumberFormat="1" applyBorder="1" applyProtection="1">
      <protection locked="0"/>
    </xf>
    <xf numFmtId="3" fontId="0" fillId="0" borderId="9" xfId="0" applyNumberFormat="1" applyBorder="1" applyProtection="1">
      <protection locked="0"/>
    </xf>
    <xf numFmtId="0" fontId="0" fillId="0" borderId="2" xfId="0" applyBorder="1" applyProtection="1">
      <protection locked="0"/>
    </xf>
    <xf numFmtId="0" fontId="0" fillId="0" borderId="10" xfId="0" applyBorder="1" applyProtection="1">
      <protection locked="0"/>
    </xf>
    <xf numFmtId="0" fontId="0" fillId="0" borderId="4" xfId="0" applyBorder="1" applyProtection="1">
      <protection locked="0"/>
    </xf>
    <xf numFmtId="0" fontId="0" fillId="0" borderId="12" xfId="0" applyBorder="1" applyProtection="1">
      <protection locked="0"/>
    </xf>
    <xf numFmtId="3" fontId="0" fillId="0" borderId="11" xfId="0" applyNumberFormat="1" applyBorder="1" applyProtection="1">
      <protection locked="0"/>
    </xf>
    <xf numFmtId="0" fontId="1" fillId="3" borderId="1" xfId="0" applyFont="1" applyFill="1" applyBorder="1" applyAlignment="1">
      <alignment horizontal="center" wrapText="1"/>
    </xf>
    <xf numFmtId="0" fontId="1" fillId="3" borderId="6" xfId="0" applyFont="1" applyFill="1" applyBorder="1" applyAlignment="1">
      <alignment horizontal="center" wrapText="1"/>
    </xf>
    <xf numFmtId="0" fontId="1" fillId="3" borderId="1" xfId="0" applyFont="1" applyFill="1" applyBorder="1" applyAlignment="1">
      <alignment horizontal="center" vertical="center" wrapText="1"/>
    </xf>
    <xf numFmtId="164" fontId="0" fillId="0" borderId="2" xfId="0" applyNumberFormat="1" applyBorder="1"/>
    <xf numFmtId="164" fontId="0" fillId="0" borderId="3" xfId="0" applyNumberFormat="1" applyBorder="1"/>
    <xf numFmtId="3" fontId="0" fillId="0" borderId="4" xfId="0" applyNumberFormat="1" applyBorder="1"/>
    <xf numFmtId="164" fontId="0" fillId="0" borderId="4" xfId="0" applyNumberFormat="1" applyBorder="1"/>
    <xf numFmtId="0" fontId="84" fillId="0" borderId="0" xfId="0" applyFont="1"/>
    <xf numFmtId="0" fontId="15" fillId="0" borderId="0" xfId="0" applyFont="1" applyProtection="1">
      <protection locked="0"/>
    </xf>
    <xf numFmtId="0" fontId="29" fillId="0" borderId="0" xfId="3" applyFont="1" applyProtection="1">
      <protection locked="0"/>
    </xf>
    <xf numFmtId="0" fontId="25" fillId="0" borderId="0" xfId="3" applyProtection="1">
      <protection locked="0"/>
    </xf>
    <xf numFmtId="0" fontId="28" fillId="0" borderId="0" xfId="2" applyProtection="1">
      <protection locked="0"/>
    </xf>
    <xf numFmtId="0" fontId="7" fillId="0" borderId="0" xfId="0" applyFont="1" applyProtection="1">
      <protection locked="0"/>
    </xf>
    <xf numFmtId="164" fontId="0" fillId="0" borderId="9" xfId="0" applyNumberFormat="1" applyBorder="1"/>
    <xf numFmtId="0" fontId="0" fillId="0" borderId="8" xfId="0" applyBorder="1" applyAlignment="1">
      <alignment wrapText="1"/>
    </xf>
    <xf numFmtId="0" fontId="1" fillId="0" borderId="7" xfId="0" applyFont="1" applyBorder="1"/>
    <xf numFmtId="3" fontId="1" fillId="0" borderId="5" xfId="0" applyNumberFormat="1" applyFont="1" applyBorder="1"/>
    <xf numFmtId="164" fontId="1" fillId="0" borderId="6" xfId="0" applyNumberFormat="1" applyFont="1" applyBorder="1"/>
    <xf numFmtId="0" fontId="9" fillId="0" borderId="0" xfId="0" applyFont="1" applyAlignment="1" applyProtection="1">
      <alignment vertical="center"/>
      <protection locked="0"/>
    </xf>
    <xf numFmtId="0" fontId="1" fillId="12" borderId="1" xfId="0" applyFont="1" applyFill="1" applyBorder="1" applyAlignment="1" applyProtection="1">
      <alignment horizontal="center"/>
      <protection locked="0"/>
    </xf>
    <xf numFmtId="0" fontId="5" fillId="0" borderId="0" xfId="0" applyFont="1" applyProtection="1">
      <protection locked="0"/>
    </xf>
    <xf numFmtId="0" fontId="1" fillId="4" borderId="6" xfId="0" applyFont="1" applyFill="1" applyBorder="1" applyAlignment="1" applyProtection="1">
      <alignment horizontal="center" wrapText="1"/>
      <protection locked="0"/>
    </xf>
    <xf numFmtId="0" fontId="0" fillId="0" borderId="9" xfId="0" applyBorder="1" applyProtection="1">
      <protection locked="0"/>
    </xf>
    <xf numFmtId="0" fontId="0" fillId="0" borderId="11" xfId="0" applyBorder="1" applyProtection="1">
      <protection locked="0"/>
    </xf>
    <xf numFmtId="0" fontId="1" fillId="3" borderId="2" xfId="0" applyFont="1" applyFill="1" applyBorder="1" applyAlignment="1">
      <alignment horizontal="center" vertical="center" wrapText="1"/>
    </xf>
    <xf numFmtId="0" fontId="1" fillId="4" borderId="14" xfId="0" applyFont="1" applyFill="1" applyBorder="1" applyAlignment="1" applyProtection="1">
      <alignment horizontal="center" wrapText="1"/>
      <protection locked="0"/>
    </xf>
    <xf numFmtId="0" fontId="1" fillId="4" borderId="2" xfId="0" applyFont="1" applyFill="1" applyBorder="1" applyAlignment="1" applyProtection="1">
      <alignment horizontal="center" wrapText="1"/>
      <protection locked="0"/>
    </xf>
    <xf numFmtId="0" fontId="41" fillId="0" borderId="0" xfId="0" applyFont="1" applyProtection="1">
      <protection locked="0"/>
    </xf>
    <xf numFmtId="0" fontId="0" fillId="0" borderId="26" xfId="0" applyBorder="1" applyProtection="1">
      <protection locked="0"/>
    </xf>
    <xf numFmtId="3" fontId="0" fillId="0" borderId="2" xfId="0" applyNumberFormat="1" applyBorder="1" applyProtection="1">
      <protection locked="0"/>
    </xf>
    <xf numFmtId="3" fontId="0" fillId="0" borderId="3" xfId="0" applyNumberFormat="1" applyBorder="1" applyAlignment="1" applyProtection="1">
      <alignment wrapText="1"/>
      <protection locked="0"/>
    </xf>
    <xf numFmtId="3" fontId="0" fillId="0" borderId="4" xfId="0" applyNumberFormat="1" applyBorder="1" applyAlignment="1" applyProtection="1">
      <alignment wrapText="1"/>
      <protection locked="0"/>
    </xf>
    <xf numFmtId="0" fontId="9" fillId="0" borderId="0" xfId="0" applyFont="1" applyProtection="1">
      <protection locked="0"/>
    </xf>
    <xf numFmtId="0" fontId="1" fillId="4" borderId="10" xfId="0" applyFont="1" applyFill="1" applyBorder="1" applyAlignment="1" applyProtection="1">
      <alignment wrapText="1"/>
      <protection locked="0"/>
    </xf>
    <xf numFmtId="0" fontId="1" fillId="4" borderId="12" xfId="0" applyFont="1" applyFill="1" applyBorder="1" applyAlignment="1" applyProtection="1">
      <alignment wrapText="1"/>
      <protection locked="0"/>
    </xf>
    <xf numFmtId="0" fontId="1" fillId="4" borderId="11" xfId="0" applyFont="1" applyFill="1" applyBorder="1" applyAlignment="1" applyProtection="1">
      <alignment wrapText="1"/>
      <protection locked="0"/>
    </xf>
    <xf numFmtId="0" fontId="0" fillId="0" borderId="13" xfId="0" applyBorder="1" applyProtection="1">
      <protection locked="0"/>
    </xf>
    <xf numFmtId="3" fontId="0" fillId="0" borderId="26" xfId="0" applyNumberFormat="1" applyBorder="1" applyProtection="1">
      <protection locked="0"/>
    </xf>
    <xf numFmtId="3" fontId="0" fillId="0" borderId="14" xfId="0" applyNumberFormat="1" applyBorder="1" applyProtection="1">
      <protection locked="0"/>
    </xf>
    <xf numFmtId="3" fontId="0" fillId="0" borderId="12" xfId="0" applyNumberFormat="1" applyBorder="1" applyProtection="1">
      <protection locked="0"/>
    </xf>
    <xf numFmtId="0" fontId="1" fillId="3" borderId="7" xfId="0" applyFont="1" applyFill="1" applyBorder="1" applyAlignment="1">
      <alignment wrapText="1"/>
    </xf>
    <xf numFmtId="0" fontId="1" fillId="3" borderId="5" xfId="0" applyFont="1" applyFill="1" applyBorder="1" applyAlignment="1">
      <alignment wrapText="1"/>
    </xf>
    <xf numFmtId="0" fontId="1" fillId="3" borderId="6" xfId="0" applyFont="1" applyFill="1" applyBorder="1" applyAlignment="1">
      <alignment wrapText="1"/>
    </xf>
    <xf numFmtId="0" fontId="1" fillId="3" borderId="12" xfId="0" applyFont="1" applyFill="1" applyBorder="1" applyAlignment="1">
      <alignment horizontal="center" wrapText="1"/>
    </xf>
    <xf numFmtId="3" fontId="0" fillId="0" borderId="13" xfId="0" applyNumberFormat="1" applyBorder="1"/>
    <xf numFmtId="3" fontId="0" fillId="0" borderId="26" xfId="0" applyNumberFormat="1" applyBorder="1"/>
    <xf numFmtId="3" fontId="0" fillId="0" borderId="14" xfId="0" applyNumberFormat="1" applyBorder="1"/>
    <xf numFmtId="3" fontId="0" fillId="0" borderId="12" xfId="0" applyNumberFormat="1" applyBorder="1"/>
    <xf numFmtId="0" fontId="1" fillId="3" borderId="1" xfId="0" applyFont="1" applyFill="1" applyBorder="1" applyAlignment="1">
      <alignment horizontal="center"/>
    </xf>
    <xf numFmtId="0" fontId="2" fillId="0" borderId="13" xfId="0" applyFont="1" applyBorder="1" applyAlignment="1">
      <alignment vertical="center" wrapText="1"/>
    </xf>
    <xf numFmtId="0" fontId="2" fillId="0" borderId="2" xfId="0" applyFont="1" applyBorder="1" applyAlignment="1">
      <alignment horizontal="left" vertical="center" wrapText="1"/>
    </xf>
    <xf numFmtId="0" fontId="0" fillId="0" borderId="2" xfId="0" applyBorder="1" applyAlignment="1">
      <alignment horizontal="left" wrapText="1"/>
    </xf>
    <xf numFmtId="0" fontId="2" fillId="0" borderId="8" xfId="0" applyFont="1" applyBorder="1" applyAlignment="1">
      <alignment vertical="center" wrapText="1"/>
    </xf>
    <xf numFmtId="0" fontId="2" fillId="0" borderId="3" xfId="0" applyFont="1" applyBorder="1" applyAlignment="1">
      <alignment horizontal="left" vertical="center" wrapText="1"/>
    </xf>
    <xf numFmtId="0" fontId="0" fillId="0" borderId="3" xfId="0" applyBorder="1" applyAlignment="1">
      <alignment horizontal="left" wrapText="1"/>
    </xf>
    <xf numFmtId="3" fontId="2" fillId="0" borderId="3" xfId="0" applyNumberFormat="1" applyFont="1" applyBorder="1" applyAlignment="1">
      <alignment horizontal="left" vertical="center" wrapText="1"/>
    </xf>
    <xf numFmtId="0" fontId="21" fillId="0" borderId="3" xfId="0" applyFont="1" applyBorder="1" applyAlignment="1">
      <alignment horizontal="left" vertical="center" wrapText="1"/>
    </xf>
    <xf numFmtId="0" fontId="2" fillId="0" borderId="10" xfId="0" applyFont="1" applyBorder="1" applyAlignment="1">
      <alignment vertical="center" wrapText="1"/>
    </xf>
    <xf numFmtId="0" fontId="21" fillId="0" borderId="4" xfId="0" applyFont="1" applyBorder="1" applyAlignment="1">
      <alignment horizontal="left" vertical="center" wrapText="1"/>
    </xf>
    <xf numFmtId="0" fontId="0" fillId="0" borderId="4" xfId="0" applyBorder="1" applyAlignment="1">
      <alignment horizontal="left" wrapText="1"/>
    </xf>
    <xf numFmtId="0" fontId="1" fillId="3" borderId="0" xfId="0" applyFont="1" applyFill="1" applyAlignment="1">
      <alignment horizontal="center" wrapText="1"/>
    </xf>
    <xf numFmtId="3" fontId="0" fillId="0" borderId="2" xfId="0" applyNumberFormat="1" applyBorder="1" applyAlignment="1">
      <alignment wrapText="1"/>
    </xf>
    <xf numFmtId="164" fontId="0" fillId="0" borderId="14" xfId="0" applyNumberFormat="1" applyBorder="1" applyAlignment="1">
      <alignment wrapText="1"/>
    </xf>
    <xf numFmtId="3" fontId="0" fillId="0" borderId="3" xfId="0" applyNumberFormat="1" applyBorder="1" applyAlignment="1">
      <alignment wrapText="1"/>
    </xf>
    <xf numFmtId="164" fontId="0" fillId="0" borderId="9" xfId="0" applyNumberFormat="1" applyBorder="1" applyAlignment="1">
      <alignment wrapText="1"/>
    </xf>
    <xf numFmtId="3" fontId="0" fillId="0" borderId="4" xfId="0" applyNumberFormat="1" applyBorder="1" applyAlignment="1">
      <alignment wrapText="1"/>
    </xf>
    <xf numFmtId="164" fontId="0" fillId="0" borderId="11" xfId="0" applyNumberFormat="1" applyBorder="1" applyAlignment="1">
      <alignment wrapText="1"/>
    </xf>
    <xf numFmtId="172" fontId="7" fillId="5" borderId="0" xfId="1" applyNumberFormat="1" applyFont="1" applyFill="1"/>
    <xf numFmtId="0" fontId="82" fillId="0" borderId="0" xfId="0" applyFont="1" applyAlignment="1">
      <alignment wrapText="1"/>
    </xf>
    <xf numFmtId="0" fontId="85" fillId="0" borderId="0" xfId="0" applyFont="1"/>
    <xf numFmtId="0" fontId="0" fillId="0" borderId="8" xfId="0" applyBorder="1" applyAlignment="1" applyProtection="1">
      <alignment wrapText="1"/>
      <protection locked="0"/>
    </xf>
    <xf numFmtId="0" fontId="0" fillId="0" borderId="10" xfId="0" applyBorder="1" applyAlignment="1" applyProtection="1">
      <alignment wrapText="1"/>
      <protection locked="0"/>
    </xf>
    <xf numFmtId="0" fontId="1" fillId="0" borderId="10" xfId="0" applyFont="1" applyBorder="1"/>
    <xf numFmtId="0" fontId="1" fillId="0" borderId="12" xfId="0" applyFont="1" applyBorder="1"/>
    <xf numFmtId="0" fontId="1" fillId="0" borderId="11" xfId="0" applyFont="1" applyBorder="1"/>
    <xf numFmtId="0" fontId="1" fillId="9" borderId="10" xfId="0" applyFont="1" applyFill="1" applyBorder="1" applyAlignment="1">
      <alignment horizontal="center"/>
    </xf>
    <xf numFmtId="0" fontId="22" fillId="9" borderId="12" xfId="0" applyFont="1" applyFill="1" applyBorder="1" applyAlignment="1">
      <alignment horizontal="center"/>
    </xf>
    <xf numFmtId="164" fontId="1" fillId="9" borderId="11" xfId="1" applyNumberFormat="1" applyFont="1" applyFill="1" applyBorder="1" applyProtection="1"/>
    <xf numFmtId="0" fontId="0" fillId="0" borderId="1" xfId="0" applyBorder="1" applyAlignment="1" applyProtection="1">
      <alignment wrapText="1"/>
      <protection locked="0"/>
    </xf>
    <xf numFmtId="0" fontId="1" fillId="0" borderId="1" xfId="0" applyFont="1" applyBorder="1"/>
    <xf numFmtId="0" fontId="1" fillId="0" borderId="1" xfId="0" applyFont="1" applyBorder="1" applyAlignment="1">
      <alignment wrapText="1"/>
    </xf>
    <xf numFmtId="0" fontId="0" fillId="0" borderId="9" xfId="0" applyBorder="1" applyAlignment="1" applyProtection="1">
      <alignment wrapText="1"/>
      <protection locked="0"/>
    </xf>
    <xf numFmtId="0" fontId="0" fillId="0" borderId="11" xfId="0" applyBorder="1" applyAlignment="1" applyProtection="1">
      <alignment wrapText="1"/>
      <protection locked="0"/>
    </xf>
    <xf numFmtId="0" fontId="0" fillId="0" borderId="14" xfId="0" applyBorder="1" applyAlignment="1" applyProtection="1">
      <alignment wrapText="1"/>
      <protection locked="0"/>
    </xf>
    <xf numFmtId="14" fontId="0" fillId="0" borderId="0" xfId="0" applyNumberFormat="1"/>
    <xf numFmtId="0" fontId="1" fillId="4" borderId="11" xfId="0" applyFont="1" applyFill="1" applyBorder="1" applyProtection="1">
      <protection locked="0"/>
    </xf>
    <xf numFmtId="0" fontId="1" fillId="4" borderId="13" xfId="0" applyFont="1" applyFill="1" applyBorder="1" applyProtection="1">
      <protection locked="0"/>
    </xf>
    <xf numFmtId="0" fontId="0" fillId="4" borderId="14" xfId="0" applyFill="1" applyBorder="1" applyProtection="1">
      <protection locked="0"/>
    </xf>
    <xf numFmtId="0" fontId="1" fillId="4" borderId="10" xfId="0" applyFont="1" applyFill="1" applyBorder="1" applyProtection="1">
      <protection locked="0"/>
    </xf>
    <xf numFmtId="0" fontId="0" fillId="9" borderId="5" xfId="0" applyFill="1" applyBorder="1" applyProtection="1">
      <protection locked="0"/>
    </xf>
    <xf numFmtId="0" fontId="5" fillId="9" borderId="7" xfId="0" applyFont="1" applyFill="1" applyBorder="1" applyProtection="1">
      <protection locked="0"/>
    </xf>
    <xf numFmtId="0" fontId="0" fillId="9" borderId="6" xfId="0" applyFill="1" applyBorder="1" applyProtection="1">
      <protection hidden="1"/>
    </xf>
    <xf numFmtId="0" fontId="1" fillId="3" borderId="14" xfId="0" applyFont="1" applyFill="1" applyBorder="1" applyAlignment="1" applyProtection="1">
      <alignment horizontal="center"/>
      <protection hidden="1"/>
    </xf>
    <xf numFmtId="0" fontId="1" fillId="3" borderId="11" xfId="0" applyFont="1" applyFill="1" applyBorder="1" applyProtection="1">
      <protection hidden="1"/>
    </xf>
    <xf numFmtId="3" fontId="0" fillId="0" borderId="11" xfId="0" applyNumberFormat="1" applyBorder="1" applyProtection="1">
      <protection hidden="1"/>
    </xf>
    <xf numFmtId="0" fontId="18" fillId="9" borderId="13" xfId="0" applyFont="1" applyFill="1" applyBorder="1" applyAlignment="1">
      <alignment horizontal="center"/>
    </xf>
    <xf numFmtId="0" fontId="18" fillId="9" borderId="26" xfId="0" applyFont="1" applyFill="1" applyBorder="1" applyAlignment="1">
      <alignment horizontal="center"/>
    </xf>
    <xf numFmtId="0" fontId="18" fillId="9" borderId="14" xfId="0" applyFont="1" applyFill="1" applyBorder="1" applyAlignment="1">
      <alignment horizontal="center"/>
    </xf>
    <xf numFmtId="0" fontId="5" fillId="2" borderId="7" xfId="0" applyFont="1" applyFill="1" applyBorder="1" applyAlignment="1">
      <alignment horizontal="center"/>
    </xf>
    <xf numFmtId="0" fontId="5" fillId="2" borderId="6" xfId="0" applyFont="1" applyFill="1" applyBorder="1" applyAlignment="1">
      <alignment horizontal="center"/>
    </xf>
    <xf numFmtId="0" fontId="5" fillId="12" borderId="7" xfId="0" applyFont="1" applyFill="1" applyBorder="1" applyAlignment="1">
      <alignment horizontal="center"/>
    </xf>
    <xf numFmtId="0" fontId="5" fillId="12" borderId="6" xfId="0" applyFont="1" applyFill="1" applyBorder="1" applyAlignment="1">
      <alignment horizontal="center"/>
    </xf>
    <xf numFmtId="0" fontId="5" fillId="12" borderId="5" xfId="0" applyFont="1" applyFill="1" applyBorder="1" applyAlignment="1" applyProtection="1">
      <alignment horizontal="center"/>
      <protection locked="0"/>
    </xf>
    <xf numFmtId="0" fontId="5" fillId="9" borderId="7" xfId="0" applyFont="1" applyFill="1" applyBorder="1" applyAlignment="1">
      <alignment horizontal="center"/>
    </xf>
    <xf numFmtId="0" fontId="5" fillId="9" borderId="5" xfId="0" applyFont="1" applyFill="1" applyBorder="1" applyAlignment="1">
      <alignment horizontal="center"/>
    </xf>
    <xf numFmtId="0" fontId="5" fillId="9" borderId="6" xfId="0" applyFont="1" applyFill="1" applyBorder="1" applyAlignment="1">
      <alignment horizontal="center"/>
    </xf>
    <xf numFmtId="0" fontId="83" fillId="0" borderId="0" xfId="0" applyFont="1" applyAlignment="1">
      <alignment horizontal="left" wrapText="1"/>
    </xf>
    <xf numFmtId="0" fontId="5" fillId="0" borderId="0" xfId="0" applyFont="1" applyAlignment="1">
      <alignment horizontal="left" wrapText="1"/>
    </xf>
    <xf numFmtId="0" fontId="5" fillId="12" borderId="7" xfId="0" applyFont="1" applyFill="1" applyBorder="1" applyAlignment="1" applyProtection="1">
      <alignment horizontal="center"/>
      <protection locked="0"/>
    </xf>
    <xf numFmtId="0" fontId="5" fillId="12" borderId="6" xfId="0" applyFont="1" applyFill="1" applyBorder="1" applyAlignment="1" applyProtection="1">
      <alignment horizontal="center"/>
      <protection locked="0"/>
    </xf>
    <xf numFmtId="0" fontId="1" fillId="3" borderId="13" xfId="0" applyFont="1" applyFill="1" applyBorder="1" applyAlignment="1">
      <alignment horizontal="center"/>
    </xf>
    <xf numFmtId="0" fontId="1" fillId="3" borderId="14" xfId="0" applyFont="1" applyFill="1" applyBorder="1" applyAlignment="1">
      <alignment horizontal="center"/>
    </xf>
    <xf numFmtId="0" fontId="5" fillId="0" borderId="0" xfId="0" applyFont="1" applyAlignment="1">
      <alignment horizontal="center"/>
    </xf>
    <xf numFmtId="0" fontId="0" fillId="0" borderId="0" xfId="0" applyAlignment="1">
      <alignment horizontal="center"/>
    </xf>
    <xf numFmtId="0" fontId="1" fillId="0" borderId="7" xfId="0" applyFont="1" applyBorder="1" applyAlignment="1">
      <alignment horizontal="center"/>
    </xf>
    <xf numFmtId="0" fontId="1" fillId="0" borderId="6" xfId="0" applyFont="1" applyBorder="1" applyAlignment="1">
      <alignment horizontal="center"/>
    </xf>
    <xf numFmtId="0" fontId="8" fillId="0" borderId="20" xfId="0" applyFont="1" applyBorder="1" applyAlignment="1">
      <alignment horizontal="center" wrapText="1"/>
    </xf>
    <xf numFmtId="0" fontId="26" fillId="0" borderId="20" xfId="0" applyFont="1" applyBorder="1" applyAlignment="1">
      <alignment horizontal="left" wrapText="1"/>
    </xf>
    <xf numFmtId="0" fontId="26" fillId="0" borderId="21" xfId="0" applyFont="1" applyBorder="1" applyAlignment="1">
      <alignment horizontal="left" wrapText="1"/>
    </xf>
    <xf numFmtId="0" fontId="8" fillId="0" borderId="16" xfId="0" applyFont="1" applyBorder="1" applyAlignment="1">
      <alignment horizontal="center" wrapText="1"/>
    </xf>
    <xf numFmtId="0" fontId="26" fillId="0" borderId="16" xfId="0" applyFont="1" applyBorder="1" applyAlignment="1">
      <alignment horizontal="left" wrapText="1"/>
    </xf>
    <xf numFmtId="0" fontId="26" fillId="0" borderId="17" xfId="0" applyFont="1" applyBorder="1" applyAlignment="1">
      <alignment horizontal="left" wrapText="1"/>
    </xf>
    <xf numFmtId="44" fontId="0" fillId="5" borderId="0" xfId="1" applyFont="1" applyFill="1" applyAlignment="1">
      <alignment horizontal="center" wrapText="1"/>
    </xf>
    <xf numFmtId="0" fontId="70" fillId="23" borderId="0" xfId="0" applyFont="1" applyFill="1" applyAlignment="1">
      <alignment horizontal="center" wrapText="1"/>
    </xf>
    <xf numFmtId="0" fontId="25" fillId="13" borderId="0" xfId="3" applyFill="1" applyAlignment="1">
      <alignment horizontal="center"/>
    </xf>
    <xf numFmtId="0" fontId="25" fillId="15" borderId="0" xfId="3" applyFill="1" applyAlignment="1">
      <alignment horizontal="center"/>
    </xf>
    <xf numFmtId="0" fontId="2" fillId="0" borderId="0" xfId="3" applyFont="1" applyAlignment="1">
      <alignment horizontal="center" wrapText="1"/>
    </xf>
    <xf numFmtId="0" fontId="25" fillId="18" borderId="0" xfId="3" applyFill="1" applyAlignment="1">
      <alignment horizontal="center" vertical="center" wrapText="1"/>
    </xf>
    <xf numFmtId="0" fontId="25" fillId="17" borderId="0" xfId="3" applyFill="1" applyAlignment="1">
      <alignment horizontal="center" vertical="center" wrapText="1"/>
    </xf>
    <xf numFmtId="0" fontId="27" fillId="16" borderId="0" xfId="3" applyFont="1" applyFill="1" applyAlignment="1">
      <alignment horizontal="center" wrapText="1"/>
    </xf>
    <xf numFmtId="0" fontId="70" fillId="0" borderId="0" xfId="0" applyFont="1" applyAlignment="1">
      <alignment wrapText="1"/>
    </xf>
    <xf numFmtId="0" fontId="1" fillId="3" borderId="7" xfId="0" applyFont="1" applyFill="1" applyBorder="1" applyAlignment="1">
      <alignment horizontal="center"/>
    </xf>
    <xf numFmtId="0" fontId="1" fillId="3" borderId="6" xfId="0" applyFont="1" applyFill="1" applyBorder="1" applyAlignment="1">
      <alignment horizontal="center"/>
    </xf>
    <xf numFmtId="0" fontId="22" fillId="0" borderId="0" xfId="0" applyFont="1" applyAlignment="1">
      <alignment horizontal="left" vertical="center" wrapText="1"/>
    </xf>
  </cellXfs>
  <cellStyles count="6">
    <cellStyle name="Comma 2" xfId="5" xr:uid="{1C0F371D-72E8-464E-B74F-2038F2269BFB}"/>
    <cellStyle name="Currency" xfId="1" builtinId="4"/>
    <cellStyle name="Currency 2" xfId="4" xr:uid="{81B4AF3D-504B-48D6-AE38-5D5A59B11417}"/>
    <cellStyle name="Hyperlink" xfId="2" builtinId="8"/>
    <cellStyle name="Normal" xfId="0" builtinId="0"/>
    <cellStyle name="Normal 2" xfId="3" xr:uid="{569E10FB-47FA-415D-B24B-1EE83182505B}"/>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hyperlink" Target="https://www.fcgov.com/utilities/business/builders-and-developers/plant-investment-development-fees/" TargetMode="Externa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0</xdr:col>
      <xdr:colOff>323849</xdr:colOff>
      <xdr:row>0</xdr:row>
      <xdr:rowOff>142876</xdr:rowOff>
    </xdr:from>
    <xdr:to>
      <xdr:col>18</xdr:col>
      <xdr:colOff>428625</xdr:colOff>
      <xdr:row>51</xdr:row>
      <xdr:rowOff>180975</xdr:rowOff>
    </xdr:to>
    <xdr:sp macro="" textlink="">
      <xdr:nvSpPr>
        <xdr:cNvPr id="2" name="TextBox 1">
          <a:hlinkClick xmlns:r="http://schemas.openxmlformats.org/officeDocument/2006/relationships" r:id="rId1"/>
          <a:extLst>
            <a:ext uri="{FF2B5EF4-FFF2-40B4-BE49-F238E27FC236}">
              <a16:creationId xmlns:a16="http://schemas.microsoft.com/office/drawing/2014/main" id="{E23F5627-61D3-4815-96EB-8F0B5D603F78}"/>
            </a:ext>
          </a:extLst>
        </xdr:cNvPr>
        <xdr:cNvSpPr txBox="1"/>
      </xdr:nvSpPr>
      <xdr:spPr>
        <a:xfrm>
          <a:off x="323849" y="142876"/>
          <a:ext cx="11077576" cy="97535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500" b="1" i="0" u="none" strike="noStrike">
              <a:solidFill>
                <a:schemeClr val="dk1"/>
              </a:solidFill>
              <a:effectLst/>
              <a:latin typeface="+mn-lt"/>
              <a:ea typeface="+mn-ea"/>
              <a:cs typeface="+mn-cs"/>
            </a:rPr>
            <a:t>Water</a:t>
          </a:r>
          <a:r>
            <a:rPr lang="en-US" sz="2500" b="1" i="0" u="none" strike="noStrike" baseline="0">
              <a:solidFill>
                <a:schemeClr val="dk1"/>
              </a:solidFill>
              <a:effectLst/>
              <a:latin typeface="+mn-lt"/>
              <a:ea typeface="+mn-ea"/>
              <a:cs typeface="+mn-cs"/>
            </a:rPr>
            <a:t> Fee Form</a:t>
          </a:r>
        </a:p>
        <a:p>
          <a:r>
            <a:rPr lang="en-US" sz="1400" b="1" i="1" u="none" strike="noStrike" baseline="0">
              <a:solidFill>
                <a:schemeClr val="dk1"/>
              </a:solidFill>
              <a:effectLst/>
              <a:latin typeface="+mn-lt"/>
              <a:ea typeface="+mn-ea"/>
              <a:cs typeface="+mn-cs"/>
            </a:rPr>
            <a:t>Updated June 20, 2023</a:t>
          </a:r>
        </a:p>
        <a:p>
          <a:r>
            <a:rPr lang="en-US" sz="1400" b="1" i="1" u="none" strike="noStrike" baseline="0">
              <a:solidFill>
                <a:schemeClr val="dk1"/>
              </a:solidFill>
              <a:effectLst/>
              <a:latin typeface="+mn-lt"/>
              <a:ea typeface="+mn-ea"/>
              <a:cs typeface="+mn-cs"/>
            </a:rPr>
            <a:t>Rates and calculations herein are based on the year in which the most recent update occurred.</a:t>
          </a:r>
        </a:p>
        <a:p>
          <a:r>
            <a:rPr lang="en-US" sz="2000" b="1" i="0" u="none" strike="noStrike">
              <a:solidFill>
                <a:schemeClr val="dk1"/>
              </a:solidFill>
              <a:effectLst/>
              <a:latin typeface="+mn-lt"/>
              <a:ea typeface="+mn-ea"/>
              <a:cs typeface="+mn-cs"/>
            </a:rPr>
            <a:t>This a required document to estimate the Water Supply Requirement (WSR) costs associated with a development. It </a:t>
          </a:r>
          <a:r>
            <a:rPr lang="en-US" sz="2000" b="1" i="0" u="none" strike="noStrike" baseline="0">
              <a:solidFill>
                <a:schemeClr val="dk1"/>
              </a:solidFill>
              <a:effectLst/>
              <a:latin typeface="+mn-lt"/>
              <a:ea typeface="+mn-ea"/>
              <a:cs typeface="+mn-cs"/>
            </a:rPr>
            <a:t>is </a:t>
          </a:r>
          <a:r>
            <a:rPr lang="en-US" sz="2000" b="1" i="0" u="sng" strike="noStrike" baseline="0">
              <a:solidFill>
                <a:sysClr val="windowText" lastClr="000000"/>
              </a:solidFill>
              <a:effectLst/>
              <a:latin typeface="+mn-lt"/>
              <a:ea typeface="+mn-ea"/>
              <a:cs typeface="+mn-cs"/>
            </a:rPr>
            <a:t>required</a:t>
          </a:r>
          <a:r>
            <a:rPr lang="en-US" sz="2000" b="1" i="0" u="none" strike="noStrike" baseline="0">
              <a:solidFill>
                <a:sysClr val="windowText" lastClr="000000"/>
              </a:solidFill>
              <a:effectLst/>
              <a:latin typeface="+mn-lt"/>
              <a:ea typeface="+mn-ea"/>
              <a:cs typeface="+mn-cs"/>
            </a:rPr>
            <a:t> </a:t>
          </a:r>
          <a:r>
            <a:rPr lang="en-US" sz="2000" b="1" i="0" u="none" strike="noStrike" baseline="0">
              <a:solidFill>
                <a:schemeClr val="dk1"/>
              </a:solidFill>
              <a:effectLst/>
              <a:latin typeface="+mn-lt"/>
              <a:ea typeface="+mn-ea"/>
              <a:cs typeface="+mn-cs"/>
            </a:rPr>
            <a:t>as part of an applicants' Final Development Plan (FDP) submittal. </a:t>
          </a:r>
        </a:p>
        <a:p>
          <a:endParaRPr lang="en-US" sz="1100" b="1" i="0" u="none" strike="noStrike">
            <a:solidFill>
              <a:schemeClr val="dk1"/>
            </a:solidFill>
            <a:effectLst/>
            <a:latin typeface="+mn-lt"/>
            <a:ea typeface="+mn-ea"/>
            <a:cs typeface="+mn-cs"/>
          </a:endParaRPr>
        </a:p>
        <a:p>
          <a:pPr lvl="0"/>
          <a:r>
            <a:rPr lang="en-US" sz="1400" b="1">
              <a:solidFill>
                <a:schemeClr val="dk1"/>
              </a:solidFill>
              <a:effectLst/>
              <a:latin typeface="+mn-lt"/>
              <a:ea typeface="+mn-ea"/>
              <a:cs typeface="+mn-cs"/>
            </a:rPr>
            <a:t>What is a Water Supply Requirement (WSR)</a:t>
          </a:r>
          <a:r>
            <a:rPr lang="en-US" sz="1400" b="1" baseline="0">
              <a:solidFill>
                <a:schemeClr val="dk1"/>
              </a:solidFill>
              <a:effectLst/>
              <a:latin typeface="+mn-lt"/>
              <a:ea typeface="+mn-ea"/>
              <a:cs typeface="+mn-cs"/>
            </a:rPr>
            <a:t>? </a:t>
          </a:r>
          <a:r>
            <a:rPr lang="en-US" sz="1400">
              <a:solidFill>
                <a:schemeClr val="dk1"/>
              </a:solidFill>
              <a:effectLst/>
              <a:latin typeface="+mn-lt"/>
              <a:ea typeface="+mn-ea"/>
              <a:cs typeface="+mn-cs"/>
            </a:rPr>
            <a:t>The water supply requirement (WSR) is a development fee collected to pay for the use of water necessary to serve the development. It covers the impacts of that new development on the water supply from the source to the delivery of such water to the water treatment facility. In general the fee varies such that lower water use developments pay less, while higher water use development pay more. Non-residential and irrigation accounts’ water supply requirements are translated into an annual water allotments. </a:t>
          </a:r>
          <a:r>
            <a:rPr lang="en-US" sz="1400" u="sng">
              <a:solidFill>
                <a:schemeClr val="dk1"/>
              </a:solidFill>
              <a:effectLst/>
              <a:latin typeface="+mn-lt"/>
              <a:ea typeface="+mn-ea"/>
              <a:cs typeface="+mn-cs"/>
              <a:hlinkClick xmlns:r="http://schemas.openxmlformats.org/officeDocument/2006/relationships" r:id=""/>
            </a:rPr>
            <a:t>Excess Water Use surcharges</a:t>
          </a:r>
          <a:r>
            <a:rPr lang="en-US" sz="1400">
              <a:solidFill>
                <a:schemeClr val="dk1"/>
              </a:solidFill>
              <a:effectLst/>
              <a:latin typeface="+mn-lt"/>
              <a:ea typeface="+mn-ea"/>
              <a:cs typeface="+mn-cs"/>
            </a:rPr>
            <a:t> are applied when the annual water allotment is exceeded. </a:t>
          </a:r>
        </a:p>
        <a:p>
          <a:pPr lvl="0"/>
          <a:endParaRPr lang="en-US" sz="1400">
            <a:solidFill>
              <a:schemeClr val="dk1"/>
            </a:solidFill>
            <a:effectLst/>
            <a:latin typeface="+mn-lt"/>
            <a:ea typeface="+mn-ea"/>
            <a:cs typeface="+mn-cs"/>
          </a:endParaRPr>
        </a:p>
        <a:p>
          <a:pPr lvl="0"/>
          <a:r>
            <a:rPr lang="en-US" sz="1400" b="1">
              <a:solidFill>
                <a:schemeClr val="dk1"/>
              </a:solidFill>
              <a:effectLst/>
              <a:latin typeface="+mn-lt"/>
              <a:ea typeface="+mn-ea"/>
              <a:cs typeface="+mn-cs"/>
            </a:rPr>
            <a:t>Why require</a:t>
          </a:r>
          <a:r>
            <a:rPr lang="en-US" sz="1400" b="1" baseline="0">
              <a:solidFill>
                <a:schemeClr val="dk1"/>
              </a:solidFill>
              <a:effectLst/>
              <a:latin typeface="+mn-lt"/>
              <a:ea typeface="+mn-ea"/>
              <a:cs typeface="+mn-cs"/>
            </a:rPr>
            <a:t> this form?</a:t>
          </a:r>
          <a:r>
            <a:rPr lang="en-US" sz="1400" b="0" baseline="0">
              <a:solidFill>
                <a:schemeClr val="dk1"/>
              </a:solidFill>
              <a:effectLst/>
              <a:latin typeface="+mn-lt"/>
              <a:ea typeface="+mn-ea"/>
              <a:cs typeface="+mn-cs"/>
            </a:rPr>
            <a:t> Water Supply Requirements can be costly and will change depending on site details like building size and landscaping. This form is a tool to estimate costs and ensure decisions are made early to mitigate impacts. </a:t>
          </a:r>
        </a:p>
        <a:p>
          <a:pPr lvl="0"/>
          <a:endParaRPr lang="en-US" sz="1400" b="0" baseline="0">
            <a:solidFill>
              <a:schemeClr val="dk1"/>
            </a:solidFill>
            <a:effectLst/>
            <a:latin typeface="+mn-lt"/>
            <a:ea typeface="+mn-ea"/>
            <a:cs typeface="+mn-cs"/>
          </a:endParaRPr>
        </a:p>
        <a:p>
          <a:pPr lvl="0"/>
          <a:r>
            <a:rPr lang="en-US" sz="1400" b="1" baseline="0">
              <a:solidFill>
                <a:schemeClr val="dk1"/>
              </a:solidFill>
              <a:effectLst/>
              <a:latin typeface="+mn-lt"/>
              <a:ea typeface="+mn-ea"/>
              <a:cs typeface="+mn-cs"/>
            </a:rPr>
            <a:t>How can I satisfy WSRs?</a:t>
          </a:r>
          <a:r>
            <a:rPr lang="en-US" sz="1400" b="0" baseline="0">
              <a:solidFill>
                <a:schemeClr val="dk1"/>
              </a:solidFill>
              <a:effectLst/>
              <a:latin typeface="+mn-lt"/>
              <a:ea typeface="+mn-ea"/>
              <a:cs typeface="+mn-cs"/>
            </a:rPr>
            <a:t>  </a:t>
          </a:r>
          <a:r>
            <a:rPr lang="en-US" sz="1400">
              <a:solidFill>
                <a:schemeClr val="dk1"/>
              </a:solidFill>
              <a:effectLst/>
              <a:latin typeface="+mn-lt"/>
              <a:ea typeface="+mn-ea"/>
              <a:cs typeface="+mn-cs"/>
            </a:rPr>
            <a:t>WSR may be satisfied with cash or by existing City of Fort Collins Water Certificates, Credits, or Josh Ames certificates (per </a:t>
          </a:r>
          <a:r>
            <a:rPr lang="en-US" sz="1400" u="sng">
              <a:solidFill>
                <a:schemeClr val="dk1"/>
              </a:solidFill>
              <a:effectLst/>
              <a:latin typeface="+mn-lt"/>
              <a:ea typeface="+mn-ea"/>
              <a:cs typeface="+mn-cs"/>
              <a:hlinkClick xmlns:r="http://schemas.openxmlformats.org/officeDocument/2006/relationships" r:id=""/>
            </a:rPr>
            <a:t>City Code Section 26-150</a:t>
          </a:r>
          <a:r>
            <a:rPr lang="en-US" sz="1400">
              <a:solidFill>
                <a:schemeClr val="dk1"/>
              </a:solidFill>
              <a:effectLst/>
              <a:latin typeface="+mn-lt"/>
              <a:ea typeface="+mn-ea"/>
              <a:cs typeface="+mn-cs"/>
            </a:rPr>
            <a:t>). A 1.92 factor will be applied to any certificates issued prior to Jan 1, 2022, to ensure their historic value is maintained under the WSR system that was adopted Jan 1, 2022. </a:t>
          </a:r>
        </a:p>
        <a:p>
          <a:pPr lvl="0"/>
          <a:endParaRPr lang="en-US" sz="1400">
            <a:solidFill>
              <a:schemeClr val="dk1"/>
            </a:solidFill>
            <a:effectLst/>
            <a:latin typeface="+mn-lt"/>
            <a:ea typeface="+mn-ea"/>
            <a:cs typeface="+mn-cs"/>
          </a:endParaRPr>
        </a:p>
        <a:p>
          <a:pPr lvl="0"/>
          <a:r>
            <a:rPr lang="en-US" sz="1400" b="1">
              <a:solidFill>
                <a:schemeClr val="dk1"/>
              </a:solidFill>
              <a:effectLst/>
              <a:latin typeface="+mn-lt"/>
              <a:ea typeface="+mn-ea"/>
              <a:cs typeface="+mn-cs"/>
            </a:rPr>
            <a:t>The current Water Supply Requirement Fee is </a:t>
          </a:r>
          <a:r>
            <a:rPr lang="en-US" sz="1400" b="1" u="sng">
              <a:solidFill>
                <a:schemeClr val="dk1"/>
              </a:solidFill>
              <a:effectLst/>
              <a:latin typeface="+mn-lt"/>
              <a:ea typeface="+mn-ea"/>
              <a:cs typeface="+mn-cs"/>
            </a:rPr>
            <a:t>$0.2093</a:t>
          </a:r>
          <a:r>
            <a:rPr lang="en-US" sz="1400" b="1" u="none">
              <a:solidFill>
                <a:schemeClr val="dk1"/>
              </a:solidFill>
              <a:effectLst/>
              <a:latin typeface="+mn-lt"/>
              <a:ea typeface="+mn-ea"/>
              <a:cs typeface="+mn-cs"/>
            </a:rPr>
            <a:t> </a:t>
          </a:r>
          <a:r>
            <a:rPr lang="en-US" sz="1400" b="1">
              <a:solidFill>
                <a:schemeClr val="dk1"/>
              </a:solidFill>
              <a:effectLst/>
              <a:latin typeface="+mn-lt"/>
              <a:ea typeface="+mn-ea"/>
              <a:cs typeface="+mn-cs"/>
            </a:rPr>
            <a:t>per gallon. </a:t>
          </a:r>
        </a:p>
        <a:p>
          <a:pPr lvl="0"/>
          <a:r>
            <a:rPr lang="en-US" sz="1400" b="1">
              <a:solidFill>
                <a:schemeClr val="dk1"/>
              </a:solidFill>
              <a:effectLst/>
              <a:latin typeface="+mn-lt"/>
              <a:ea typeface="+mn-ea"/>
              <a:cs typeface="+mn-cs"/>
            </a:rPr>
            <a:t>The current Excess Water Use surcharge is </a:t>
          </a:r>
          <a:r>
            <a:rPr lang="en-US" sz="1400" b="1" u="sng">
              <a:solidFill>
                <a:schemeClr val="dk1"/>
              </a:solidFill>
              <a:effectLst/>
              <a:latin typeface="+mn-lt"/>
              <a:ea typeface="+mn-ea"/>
              <a:cs typeface="+mn-cs"/>
            </a:rPr>
            <a:t>$16.67</a:t>
          </a:r>
          <a:r>
            <a:rPr lang="en-US" sz="1400" b="1" u="none">
              <a:solidFill>
                <a:schemeClr val="dk1"/>
              </a:solidFill>
              <a:effectLst/>
              <a:latin typeface="+mn-lt"/>
              <a:ea typeface="+mn-ea"/>
              <a:cs typeface="+mn-cs"/>
            </a:rPr>
            <a:t> </a:t>
          </a:r>
          <a:r>
            <a:rPr lang="en-US" sz="1400" b="1">
              <a:solidFill>
                <a:schemeClr val="dk1"/>
              </a:solidFill>
              <a:effectLst/>
              <a:latin typeface="+mn-lt"/>
              <a:ea typeface="+mn-ea"/>
              <a:cs typeface="+mn-cs"/>
            </a:rPr>
            <a:t>per 1,000 gallons over the allotment. </a:t>
          </a:r>
        </a:p>
        <a:p>
          <a:pPr lvl="0"/>
          <a:endParaRPr lang="en-US" sz="1400">
            <a:solidFill>
              <a:schemeClr val="dk1"/>
            </a:solidFill>
            <a:effectLst/>
            <a:latin typeface="+mn-lt"/>
            <a:ea typeface="+mn-ea"/>
            <a:cs typeface="+mn-cs"/>
          </a:endParaRPr>
        </a:p>
        <a:p>
          <a:pPr lvl="0"/>
          <a:r>
            <a:rPr lang="en-US" sz="1400" b="1">
              <a:solidFill>
                <a:schemeClr val="dk1"/>
              </a:solidFill>
              <a:effectLst/>
              <a:latin typeface="+mn-lt"/>
              <a:ea typeface="+mn-ea"/>
              <a:cs typeface="+mn-cs"/>
            </a:rPr>
            <a:t>When is payment due? </a:t>
          </a:r>
          <a:r>
            <a:rPr lang="en-US" sz="1400">
              <a:solidFill>
                <a:schemeClr val="dk1"/>
              </a:solidFill>
              <a:effectLst/>
              <a:latin typeface="+mn-lt"/>
              <a:ea typeface="+mn-ea"/>
              <a:cs typeface="+mn-cs"/>
            </a:rPr>
            <a:t>While WSR payments can be made earlier, payment is required upon issuance of a building permit. If WSR are pre-satisfied prior to building permit they cannot be refunded or transferred to another project. </a:t>
          </a:r>
        </a:p>
        <a:p>
          <a:pPr lvl="0"/>
          <a:endParaRPr lang="en-US" sz="1400">
            <a:solidFill>
              <a:schemeClr val="dk1"/>
            </a:solidFill>
            <a:effectLst/>
            <a:latin typeface="+mn-lt"/>
            <a:ea typeface="+mn-ea"/>
            <a:cs typeface="+mn-cs"/>
          </a:endParaRPr>
        </a:p>
        <a:p>
          <a:pPr lvl="0"/>
          <a:r>
            <a:rPr lang="en-US" sz="1400" b="1">
              <a:solidFill>
                <a:schemeClr val="dk1"/>
              </a:solidFill>
              <a:effectLst/>
              <a:latin typeface="+mn-lt"/>
              <a:ea typeface="+mn-ea"/>
              <a:cs typeface="+mn-cs"/>
            </a:rPr>
            <a:t>Other</a:t>
          </a:r>
          <a:r>
            <a:rPr lang="en-US" sz="1400" b="1" baseline="0">
              <a:solidFill>
                <a:schemeClr val="dk1"/>
              </a:solidFill>
              <a:effectLst/>
              <a:latin typeface="+mn-lt"/>
              <a:ea typeface="+mn-ea"/>
              <a:cs typeface="+mn-cs"/>
            </a:rPr>
            <a:t> there other development fees I must pay?</a:t>
          </a:r>
          <a:r>
            <a:rPr lang="en-US" sz="1400" b="0" baseline="0">
              <a:solidFill>
                <a:schemeClr val="dk1"/>
              </a:solidFill>
              <a:effectLst/>
              <a:latin typeface="+mn-lt"/>
              <a:ea typeface="+mn-ea"/>
              <a:cs typeface="+mn-cs"/>
            </a:rPr>
            <a:t> Yes there are additional development fees. This sheet only estimates the Water Supply Requirement fees. Visit </a:t>
          </a:r>
          <a:r>
            <a:rPr lang="en-US" sz="1400" b="0" i="1" u="sng" baseline="0">
              <a:solidFill>
                <a:schemeClr val="accent5"/>
              </a:solidFill>
              <a:effectLst/>
              <a:latin typeface="+mn-lt"/>
              <a:ea typeface="+mn-ea"/>
              <a:cs typeface="+mn-cs"/>
            </a:rPr>
            <a:t>fcgov.com/development-fees </a:t>
          </a:r>
          <a:r>
            <a:rPr lang="en-US" sz="1400" b="0" baseline="0">
              <a:solidFill>
                <a:schemeClr val="dk1"/>
              </a:solidFill>
              <a:effectLst/>
              <a:latin typeface="+mn-lt"/>
              <a:ea typeface="+mn-ea"/>
              <a:cs typeface="+mn-cs"/>
            </a:rPr>
            <a:t>for more information. </a:t>
          </a:r>
        </a:p>
        <a:p>
          <a:pPr lvl="0"/>
          <a:endParaRPr lang="en-US" sz="14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400" b="1">
              <a:solidFill>
                <a:schemeClr val="dk1"/>
              </a:solidFill>
              <a:effectLst/>
              <a:latin typeface="+mn-lt"/>
              <a:ea typeface="+mn-ea"/>
              <a:cs typeface="+mn-cs"/>
            </a:rPr>
            <a:t>Questions? </a:t>
          </a:r>
          <a:r>
            <a:rPr lang="en-US" sz="1400" b="0">
              <a:solidFill>
                <a:schemeClr val="dk1"/>
              </a:solidFill>
              <a:effectLst/>
              <a:latin typeface="+mn-lt"/>
              <a:ea typeface="+mn-ea"/>
              <a:cs typeface="+mn-cs"/>
            </a:rPr>
            <a:t>Contact Utilities</a:t>
          </a:r>
          <a:r>
            <a:rPr lang="en-US" sz="1400" b="0" baseline="0">
              <a:solidFill>
                <a:schemeClr val="dk1"/>
              </a:solidFill>
              <a:effectLst/>
              <a:latin typeface="+mn-lt"/>
              <a:ea typeface="+mn-ea"/>
              <a:cs typeface="+mn-cs"/>
            </a:rPr>
            <a:t> Rates and Fees at: </a:t>
          </a:r>
          <a:r>
            <a:rPr lang="en-US" sz="1400" u="sng">
              <a:solidFill>
                <a:schemeClr val="dk1"/>
              </a:solidFill>
              <a:effectLst/>
              <a:latin typeface="+mn-lt"/>
              <a:ea typeface="+mn-ea"/>
              <a:cs typeface="+mn-cs"/>
              <a:hlinkClick xmlns:r="http://schemas.openxmlformats.org/officeDocument/2006/relationships" r:id=""/>
            </a:rPr>
            <a:t>utilityfees@fcgov.com</a:t>
          </a:r>
          <a:r>
            <a:rPr lang="en-US" sz="1400">
              <a:solidFill>
                <a:schemeClr val="dk1"/>
              </a:solidFill>
              <a:effectLst/>
              <a:latin typeface="+mn-lt"/>
              <a:ea typeface="+mn-ea"/>
              <a:cs typeface="+mn-cs"/>
            </a:rPr>
            <a:t> or 970-416-4252</a:t>
          </a:r>
        </a:p>
        <a:p>
          <a:r>
            <a:rPr lang="en-US" sz="1100" b="1" i="0" u="none" strike="noStrike">
              <a:solidFill>
                <a:schemeClr val="dk1"/>
              </a:solidFill>
              <a:effectLst/>
              <a:latin typeface="+mn-lt"/>
              <a:ea typeface="+mn-ea"/>
              <a:cs typeface="+mn-cs"/>
            </a:rPr>
            <a:t>___________________________________________________________________________________________________________________________________________________________</a:t>
          </a:r>
        </a:p>
        <a:p>
          <a:endParaRPr lang="en-US" sz="1400" b="1" i="0" u="none" strike="noStrike">
            <a:solidFill>
              <a:schemeClr val="dk1"/>
            </a:solidFill>
            <a:effectLst/>
            <a:latin typeface="+mn-lt"/>
            <a:ea typeface="+mn-ea"/>
            <a:cs typeface="+mn-cs"/>
          </a:endParaRPr>
        </a:p>
        <a:p>
          <a:r>
            <a:rPr lang="en-US" sz="1400" b="1" i="0" u="none" strike="noStrike">
              <a:solidFill>
                <a:schemeClr val="dk1"/>
              </a:solidFill>
              <a:effectLst/>
              <a:latin typeface="+mn-lt"/>
              <a:ea typeface="+mn-ea"/>
              <a:cs typeface="+mn-cs"/>
            </a:rPr>
            <a:t>Instructions:</a:t>
          </a:r>
          <a:endParaRPr lang="en-US" sz="1400" b="0" i="0" u="none" strike="noStrike">
            <a:solidFill>
              <a:schemeClr val="dk1"/>
            </a:solidFill>
            <a:effectLst/>
            <a:latin typeface="+mn-lt"/>
            <a:ea typeface="+mn-ea"/>
            <a:cs typeface="+mn-cs"/>
          </a:endParaRPr>
        </a:p>
        <a:p>
          <a:endParaRPr lang="en-US" sz="1400" b="0" i="0" u="none" strike="noStrike">
            <a:solidFill>
              <a:schemeClr val="dk1"/>
            </a:solidFill>
            <a:effectLst/>
            <a:latin typeface="+mn-lt"/>
            <a:ea typeface="+mn-ea"/>
            <a:cs typeface="+mn-cs"/>
          </a:endParaRPr>
        </a:p>
        <a:p>
          <a:r>
            <a:rPr lang="en-US" sz="1400" b="1" i="0" u="none" strike="noStrike">
              <a:solidFill>
                <a:schemeClr val="dk1"/>
              </a:solidFill>
              <a:effectLst/>
              <a:latin typeface="+mn-lt"/>
              <a:ea typeface="+mn-ea"/>
              <a:cs typeface="+mn-cs"/>
            </a:rPr>
            <a:t>1. </a:t>
          </a:r>
          <a:r>
            <a:rPr lang="en-US" sz="1400" b="0" i="0" u="none" strike="noStrike">
              <a:solidFill>
                <a:schemeClr val="dk1"/>
              </a:solidFill>
              <a:effectLst/>
              <a:latin typeface="+mn-lt"/>
              <a:ea typeface="+mn-ea"/>
              <a:cs typeface="+mn-cs"/>
            </a:rPr>
            <a:t>Enter all</a:t>
          </a:r>
          <a:r>
            <a:rPr lang="en-US" sz="1400" b="0" i="0" u="none" strike="noStrike" baseline="0">
              <a:solidFill>
                <a:schemeClr val="dk1"/>
              </a:solidFill>
              <a:effectLst/>
              <a:latin typeface="+mn-lt"/>
              <a:ea typeface="+mn-ea"/>
              <a:cs typeface="+mn-cs"/>
            </a:rPr>
            <a:t> property information on the first tab titled "Property Info and WSR Summary"</a:t>
          </a:r>
          <a:br>
            <a:rPr lang="en-US" sz="1400" b="1" i="0" u="none" strike="noStrike">
              <a:solidFill>
                <a:schemeClr val="dk1"/>
              </a:solidFill>
              <a:effectLst/>
              <a:latin typeface="+mn-lt"/>
              <a:ea typeface="+mn-ea"/>
              <a:cs typeface="+mn-cs"/>
            </a:rPr>
          </a:br>
          <a:r>
            <a:rPr lang="en-US" sz="1400" b="1" i="0" u="none" strike="noStrike">
              <a:solidFill>
                <a:schemeClr val="dk1"/>
              </a:solidFill>
              <a:effectLst/>
              <a:latin typeface="+mn-lt"/>
              <a:ea typeface="+mn-ea"/>
              <a:cs typeface="+mn-cs"/>
            </a:rPr>
            <a:t>2.</a:t>
          </a:r>
          <a:r>
            <a:rPr lang="en-US" sz="1400" b="0" i="0" u="none" strike="noStrike">
              <a:solidFill>
                <a:schemeClr val="dk1"/>
              </a:solidFill>
              <a:effectLst/>
              <a:latin typeface="+mn-lt"/>
              <a:ea typeface="+mn-ea"/>
              <a:cs typeface="+mn-cs"/>
            </a:rPr>
            <a:t> Depending on development type enter property information on relevant tabs (e.g., "1_Single Family (2 units or less)"; "2_Multifamily (3 units or more)"; "3_Non-residential"; "4_Irrigation").</a:t>
          </a:r>
          <a:r>
            <a:rPr lang="en-US" sz="1400" b="0" i="0" u="none" strike="noStrike" baseline="0">
              <a:solidFill>
                <a:schemeClr val="dk1"/>
              </a:solidFill>
              <a:effectLst/>
              <a:latin typeface="+mn-lt"/>
              <a:ea typeface="+mn-ea"/>
              <a:cs typeface="+mn-cs"/>
            </a:rPr>
            <a:t> </a:t>
          </a:r>
          <a:r>
            <a:rPr lang="en-US" sz="1400" b="0" i="0" u="none" strike="noStrike">
              <a:solidFill>
                <a:schemeClr val="dk1"/>
              </a:solidFill>
              <a:effectLst/>
              <a:latin typeface="+mn-lt"/>
              <a:ea typeface="+mn-ea"/>
              <a:cs typeface="+mn-cs"/>
            </a:rPr>
            <a:t> When on the</a:t>
          </a:r>
          <a:r>
            <a:rPr lang="en-US" sz="1400" b="0" i="0" u="none" strike="noStrike" baseline="0">
              <a:solidFill>
                <a:schemeClr val="dk1"/>
              </a:solidFill>
              <a:effectLst/>
              <a:latin typeface="+mn-lt"/>
              <a:ea typeface="+mn-ea"/>
              <a:cs typeface="+mn-cs"/>
            </a:rPr>
            <a:t> appropriate</a:t>
          </a:r>
          <a:r>
            <a:rPr lang="en-US" sz="1400" b="0" i="0" u="none" strike="noStrike">
              <a:solidFill>
                <a:schemeClr val="dk1"/>
              </a:solidFill>
              <a:effectLst/>
              <a:latin typeface="+mn-lt"/>
              <a:ea typeface="+mn-ea"/>
              <a:cs typeface="+mn-cs"/>
            </a:rPr>
            <a:t> tab, enter relevant information in sections titled "ENTER PROPERTY INFORMATION." For example, if calculating cost for a single-family residential development enter information on the table titled "Single Family (2 units or less)" tab. Needed information will vary by development types.</a:t>
          </a:r>
          <a:r>
            <a:rPr lang="en-US" sz="1400" b="0" i="0" u="none" strike="noStrike" baseline="0">
              <a:solidFill>
                <a:schemeClr val="dk1"/>
              </a:solidFill>
              <a:effectLst/>
              <a:latin typeface="+mn-lt"/>
              <a:ea typeface="+mn-ea"/>
              <a:cs typeface="+mn-cs"/>
            </a:rPr>
            <a:t> </a:t>
          </a:r>
          <a:r>
            <a:rPr lang="en-US" sz="1400" b="0" i="0" u="none" strike="noStrike">
              <a:solidFill>
                <a:schemeClr val="dk1"/>
              </a:solidFill>
              <a:effectLst/>
              <a:latin typeface="+mn-lt"/>
              <a:ea typeface="+mn-ea"/>
              <a:cs typeface="+mn-cs"/>
            </a:rPr>
            <a:t>Sections that auto calculate are indicated by the title "AUTOPOPULATE." </a:t>
          </a:r>
        </a:p>
        <a:p>
          <a:r>
            <a:rPr lang="en-US" sz="1400" b="1" i="0" u="none" strike="noStrike">
              <a:solidFill>
                <a:schemeClr val="dk1"/>
              </a:solidFill>
              <a:effectLst/>
              <a:latin typeface="+mn-lt"/>
              <a:ea typeface="+mn-ea"/>
              <a:cs typeface="+mn-cs"/>
            </a:rPr>
            <a:t>4.</a:t>
          </a:r>
          <a:r>
            <a:rPr lang="en-US" sz="1400" b="1" i="0" u="none" strike="noStrike" baseline="0">
              <a:solidFill>
                <a:schemeClr val="dk1"/>
              </a:solidFill>
              <a:effectLst/>
              <a:latin typeface="+mn-lt"/>
              <a:ea typeface="+mn-ea"/>
              <a:cs typeface="+mn-cs"/>
            </a:rPr>
            <a:t> </a:t>
          </a:r>
          <a:r>
            <a:rPr lang="en-US" sz="1400" b="0" i="0" u="none" strike="noStrike" baseline="0">
              <a:solidFill>
                <a:schemeClr val="dk1"/>
              </a:solidFill>
              <a:effectLst/>
              <a:latin typeface="+mn-lt"/>
              <a:ea typeface="+mn-ea"/>
              <a:cs typeface="+mn-cs"/>
            </a:rPr>
            <a:t>Information entered in this form should correspond to supporting plans (e.g., Utility Plan, Landscape Plan, Irrigation Plan).</a:t>
          </a:r>
          <a:endParaRPr lang="en-US" sz="1400" b="1" i="0" u="none" strike="noStrike">
            <a:solidFill>
              <a:schemeClr val="dk1"/>
            </a:solidFill>
            <a:effectLst/>
            <a:latin typeface="+mn-lt"/>
            <a:ea typeface="+mn-ea"/>
            <a:cs typeface="+mn-cs"/>
          </a:endParaRPr>
        </a:p>
        <a:p>
          <a:r>
            <a:rPr lang="en-US" sz="1400" b="1" i="0" u="none" strike="noStrike">
              <a:solidFill>
                <a:schemeClr val="dk1"/>
              </a:solidFill>
              <a:effectLst/>
              <a:latin typeface="+mn-lt"/>
              <a:ea typeface="+mn-ea"/>
              <a:cs typeface="+mn-cs"/>
            </a:rPr>
            <a:t>3.</a:t>
          </a:r>
          <a:r>
            <a:rPr lang="en-US" sz="1400" b="1" i="0" u="none" strike="noStrike" baseline="0">
              <a:solidFill>
                <a:schemeClr val="dk1"/>
              </a:solidFill>
              <a:effectLst/>
              <a:latin typeface="+mn-lt"/>
              <a:ea typeface="+mn-ea"/>
              <a:cs typeface="+mn-cs"/>
            </a:rPr>
            <a:t> </a:t>
          </a:r>
          <a:r>
            <a:rPr lang="en-US" sz="1400" b="0" i="0" u="none" strike="noStrike" baseline="0">
              <a:solidFill>
                <a:schemeClr val="dk1"/>
              </a:solidFill>
              <a:effectLst/>
              <a:latin typeface="+mn-lt"/>
              <a:ea typeface="+mn-ea"/>
              <a:cs typeface="+mn-cs"/>
            </a:rPr>
            <a:t>Return to the first tab titled "Property Info and WSR Summary" to see the final WSR total and cost. </a:t>
          </a:r>
          <a:br>
            <a:rPr lang="en-US" sz="1400" b="1" i="0" u="none" strike="noStrike">
              <a:solidFill>
                <a:schemeClr val="dk1"/>
              </a:solidFill>
              <a:effectLst/>
              <a:latin typeface="+mn-lt"/>
              <a:ea typeface="+mn-ea"/>
              <a:cs typeface="+mn-cs"/>
            </a:rPr>
          </a:br>
          <a:r>
            <a:rPr lang="en-US" sz="1400" b="1" i="0" u="none" strike="noStrike">
              <a:solidFill>
                <a:schemeClr val="dk1"/>
              </a:solidFill>
              <a:effectLst/>
              <a:latin typeface="+mn-lt"/>
              <a:ea typeface="+mn-ea"/>
              <a:cs typeface="+mn-cs"/>
            </a:rPr>
            <a:t>4. </a:t>
          </a:r>
          <a:r>
            <a:rPr lang="en-US" sz="1400" b="0" i="0" u="none" strike="noStrike">
              <a:solidFill>
                <a:schemeClr val="dk1"/>
              </a:solidFill>
              <a:effectLst/>
              <a:latin typeface="+mn-lt"/>
              <a:ea typeface="+mn-ea"/>
              <a:cs typeface="+mn-cs"/>
            </a:rPr>
            <a:t>When</a:t>
          </a:r>
          <a:r>
            <a:rPr lang="en-US" sz="1400" b="0" i="0" u="none" strike="noStrike" baseline="0">
              <a:solidFill>
                <a:schemeClr val="dk1"/>
              </a:solidFill>
              <a:effectLst/>
              <a:latin typeface="+mn-lt"/>
              <a:ea typeface="+mn-ea"/>
              <a:cs typeface="+mn-cs"/>
            </a:rPr>
            <a:t> complete include in FDP submittal. </a:t>
          </a:r>
          <a:endParaRPr lang="en-US" sz="14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400050</xdr:colOff>
      <xdr:row>16</xdr:row>
      <xdr:rowOff>66675</xdr:rowOff>
    </xdr:from>
    <xdr:to>
      <xdr:col>20</xdr:col>
      <xdr:colOff>141726</xdr:colOff>
      <xdr:row>27</xdr:row>
      <xdr:rowOff>15428</xdr:rowOff>
    </xdr:to>
    <xdr:pic>
      <xdr:nvPicPr>
        <xdr:cNvPr id="2" name="Picture 1">
          <a:extLst>
            <a:ext uri="{FF2B5EF4-FFF2-40B4-BE49-F238E27FC236}">
              <a16:creationId xmlns:a16="http://schemas.microsoft.com/office/drawing/2014/main" id="{685EE076-AB21-4F61-AD83-59294707A22F}"/>
            </a:ext>
          </a:extLst>
        </xdr:cNvPr>
        <xdr:cNvPicPr>
          <a:picLocks noChangeAspect="1"/>
        </xdr:cNvPicPr>
      </xdr:nvPicPr>
      <xdr:blipFill>
        <a:blip xmlns:r="http://schemas.openxmlformats.org/officeDocument/2006/relationships" r:embed="rId1"/>
        <a:stretch>
          <a:fillRect/>
        </a:stretch>
      </xdr:blipFill>
      <xdr:spPr>
        <a:xfrm>
          <a:off x="10953750" y="1209675"/>
          <a:ext cx="6847326" cy="229190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308882</xdr:colOff>
      <xdr:row>1</xdr:row>
      <xdr:rowOff>321127</xdr:rowOff>
    </xdr:from>
    <xdr:to>
      <xdr:col>13</xdr:col>
      <xdr:colOff>722752</xdr:colOff>
      <xdr:row>2</xdr:row>
      <xdr:rowOff>1475473</xdr:rowOff>
    </xdr:to>
    <xdr:pic>
      <xdr:nvPicPr>
        <xdr:cNvPr id="2" name="Picture 1">
          <a:extLst>
            <a:ext uri="{FF2B5EF4-FFF2-40B4-BE49-F238E27FC236}">
              <a16:creationId xmlns:a16="http://schemas.microsoft.com/office/drawing/2014/main" id="{553C9FD6-4746-42F1-A1B8-02E219AFBFC0}"/>
            </a:ext>
          </a:extLst>
        </xdr:cNvPr>
        <xdr:cNvPicPr>
          <a:picLocks noChangeAspect="1"/>
        </xdr:cNvPicPr>
      </xdr:nvPicPr>
      <xdr:blipFill>
        <a:blip xmlns:r="http://schemas.openxmlformats.org/officeDocument/2006/relationships" r:embed="rId1"/>
        <a:stretch>
          <a:fillRect/>
        </a:stretch>
      </xdr:blipFill>
      <xdr:spPr>
        <a:xfrm>
          <a:off x="12364811" y="729341"/>
          <a:ext cx="6877262" cy="229734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0</xdr:colOff>
      <xdr:row>49</xdr:row>
      <xdr:rowOff>0</xdr:rowOff>
    </xdr:from>
    <xdr:to>
      <xdr:col>11</xdr:col>
      <xdr:colOff>895350</xdr:colOff>
      <xdr:row>64</xdr:row>
      <xdr:rowOff>66675</xdr:rowOff>
    </xdr:to>
    <xdr:pic>
      <xdr:nvPicPr>
        <xdr:cNvPr id="2" name="Picture 1">
          <a:extLst>
            <a:ext uri="{FF2B5EF4-FFF2-40B4-BE49-F238E27FC236}">
              <a16:creationId xmlns:a16="http://schemas.microsoft.com/office/drawing/2014/main" id="{95DF7383-2066-450B-9AE4-6629FBFD879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76575" y="10515600"/>
          <a:ext cx="6591300" cy="2495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657225</xdr:colOff>
      <xdr:row>2</xdr:row>
      <xdr:rowOff>28575</xdr:rowOff>
    </xdr:from>
    <xdr:to>
      <xdr:col>14</xdr:col>
      <xdr:colOff>247650</xdr:colOff>
      <xdr:row>11</xdr:row>
      <xdr:rowOff>38100</xdr:rowOff>
    </xdr:to>
    <xdr:grpSp>
      <xdr:nvGrpSpPr>
        <xdr:cNvPr id="3" name="Group 2">
          <a:extLst>
            <a:ext uri="{FF2B5EF4-FFF2-40B4-BE49-F238E27FC236}">
              <a16:creationId xmlns:a16="http://schemas.microsoft.com/office/drawing/2014/main" id="{03255DE0-FA6B-4814-8581-C0623B088A0C}"/>
            </a:ext>
          </a:extLst>
        </xdr:cNvPr>
        <xdr:cNvGrpSpPr>
          <a:grpSpLocks/>
        </xdr:cNvGrpSpPr>
      </xdr:nvGrpSpPr>
      <xdr:grpSpPr bwMode="auto">
        <a:xfrm>
          <a:off x="5476875" y="523875"/>
          <a:ext cx="6181725" cy="1809750"/>
          <a:chOff x="5848350" y="1447800"/>
          <a:chExt cx="6124575" cy="1809750"/>
        </a:xfrm>
      </xdr:grpSpPr>
      <xdr:pic>
        <xdr:nvPicPr>
          <xdr:cNvPr id="4" name="Picture 1">
            <a:extLst>
              <a:ext uri="{FF2B5EF4-FFF2-40B4-BE49-F238E27FC236}">
                <a16:creationId xmlns:a16="http://schemas.microsoft.com/office/drawing/2014/main" id="{2A8231D4-291E-4C69-8C24-529C9DD18AD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t="63084" b="-2"/>
          <a:stretch>
            <a:fillRect/>
          </a:stretch>
        </xdr:blipFill>
        <xdr:spPr bwMode="auto">
          <a:xfrm>
            <a:off x="5848350" y="1457325"/>
            <a:ext cx="6124575" cy="1733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5" name="Picture 1">
            <a:extLst>
              <a:ext uri="{FF2B5EF4-FFF2-40B4-BE49-F238E27FC236}">
                <a16:creationId xmlns:a16="http://schemas.microsoft.com/office/drawing/2014/main" id="{B5B600EB-A09D-4E88-A0D0-96AAA28019F3}"/>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t="3981" b="1480"/>
          <a:stretch>
            <a:fillRect/>
          </a:stretch>
        </xdr:blipFill>
        <xdr:spPr bwMode="auto">
          <a:xfrm>
            <a:off x="7934325" y="1447800"/>
            <a:ext cx="2304762" cy="1809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3" Type="http://schemas.openxmlformats.org/officeDocument/2006/relationships/hyperlink" Target="https://library.municode.com/co/fort_collins/codes/municipal_code?nodeId=CH26UT_ARTVIISTUT_DIV2STFE_S26-511STFE" TargetMode="External"/><Relationship Id="rId2" Type="http://schemas.openxmlformats.org/officeDocument/2006/relationships/hyperlink" Target="https://library.municode.com/co/fort_collins/codes/municipal_code?nodeId=CH26UT_ARTIVWA_DIV4FECH_S26-283SEPLINFESPBA" TargetMode="External"/><Relationship Id="rId1" Type="http://schemas.openxmlformats.org/officeDocument/2006/relationships/hyperlink" Target="https://library.municode.com/co/fort_collins/codes/municipal_code?nodeId=CH26UT_ARTIIIWA_DIV4FECH_S26-128SCCWAPLINFE" TargetMode="External"/></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6.bin"/><Relationship Id="rId1" Type="http://schemas.openxmlformats.org/officeDocument/2006/relationships/hyperlink" Target="https://library.municode.com/co/fort_collins/codes/municipal_code?nodeId=CH26UT_ARTVIISTUT_DIV2STFE_S26-511STFE" TargetMode="External"/></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https://library.municode.com/co/fort_collins/codes/municipal_code?nodeId=CH26UT_ARTIVWA_DIV4FECH_S26-283SEPLINFESPBA" TargetMode="External"/><Relationship Id="rId1" Type="http://schemas.openxmlformats.org/officeDocument/2006/relationships/hyperlink" Target="https://library.municode.com/co/fort_collins/codes/municipal_code?nodeId=CH26UT_ARTIIIWA_DIV4FECH_S26-128SCCWAPLINFE"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359204-8600-4C61-BB30-41A77A337F5F}">
  <sheetPr>
    <tabColor theme="8"/>
  </sheetPr>
  <dimension ref="A1"/>
  <sheetViews>
    <sheetView tabSelected="1" workbookViewId="0">
      <selection activeCell="T26" sqref="T26"/>
    </sheetView>
  </sheetViews>
  <sheetFormatPr defaultRowHeight="15" x14ac:dyDescent="0.25"/>
  <sheetData/>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8757E4-BBEC-4A52-82B0-102A3E1EFDEF}">
  <sheetPr>
    <tabColor theme="7"/>
  </sheetPr>
  <dimension ref="A1:J56"/>
  <sheetViews>
    <sheetView workbookViewId="0">
      <selection activeCell="F10" sqref="F10"/>
    </sheetView>
  </sheetViews>
  <sheetFormatPr defaultRowHeight="15" x14ac:dyDescent="0.25"/>
  <cols>
    <col min="1" max="1" width="13.85546875" customWidth="1"/>
    <col min="2" max="2" width="11.5703125" bestFit="1" customWidth="1"/>
    <col min="3" max="3" width="16.42578125" customWidth="1"/>
    <col min="4" max="4" width="10.42578125" customWidth="1"/>
    <col min="5" max="5" width="13" customWidth="1"/>
    <col min="6" max="6" width="24.85546875" bestFit="1" customWidth="1"/>
    <col min="9" max="9" width="23.140625" customWidth="1"/>
    <col min="10" max="10" width="19.42578125" customWidth="1"/>
    <col min="11" max="11" width="10.5703125" bestFit="1" customWidth="1"/>
  </cols>
  <sheetData>
    <row r="1" spans="1:10" ht="28.5" x14ac:dyDescent="0.45">
      <c r="A1" s="48" t="s">
        <v>167</v>
      </c>
      <c r="F1" s="67" t="s">
        <v>168</v>
      </c>
      <c r="G1" s="64" t="s">
        <v>169</v>
      </c>
      <c r="J1" s="221"/>
    </row>
    <row r="2" spans="1:10" ht="20.25" x14ac:dyDescent="0.3">
      <c r="A2" s="199" t="s">
        <v>170</v>
      </c>
      <c r="F2" s="66" t="s">
        <v>171</v>
      </c>
      <c r="G2" s="64" t="s">
        <v>172</v>
      </c>
    </row>
    <row r="3" spans="1:10" ht="30.75" x14ac:dyDescent="0.3">
      <c r="A3" s="62" t="s">
        <v>75</v>
      </c>
      <c r="B3" s="198" t="s">
        <v>173</v>
      </c>
      <c r="C3" s="198" t="s">
        <v>174</v>
      </c>
      <c r="D3" s="36"/>
      <c r="F3" s="65" t="s">
        <v>175</v>
      </c>
      <c r="G3" s="64" t="s">
        <v>176</v>
      </c>
    </row>
    <row r="4" spans="1:10" x14ac:dyDescent="0.25">
      <c r="A4" s="196" t="s">
        <v>177</v>
      </c>
      <c r="B4" s="205">
        <v>4584</v>
      </c>
      <c r="C4" s="205">
        <v>14861</v>
      </c>
      <c r="F4" s="63"/>
      <c r="J4" s="222"/>
    </row>
    <row r="5" spans="1:10" x14ac:dyDescent="0.25">
      <c r="A5" s="196" t="s">
        <v>178</v>
      </c>
      <c r="B5" s="205">
        <v>11493</v>
      </c>
      <c r="C5" s="205">
        <v>33959</v>
      </c>
      <c r="J5" s="222"/>
    </row>
    <row r="6" spans="1:10" x14ac:dyDescent="0.25">
      <c r="A6" s="196" t="s">
        <v>179</v>
      </c>
      <c r="B6" s="205">
        <v>21180</v>
      </c>
      <c r="C6" s="205">
        <v>84459</v>
      </c>
      <c r="J6" s="222"/>
    </row>
    <row r="7" spans="1:10" x14ac:dyDescent="0.25">
      <c r="A7" s="196" t="s">
        <v>94</v>
      </c>
      <c r="B7" s="205">
        <v>41624</v>
      </c>
      <c r="C7" s="205">
        <v>129080</v>
      </c>
    </row>
    <row r="8" spans="1:10" x14ac:dyDescent="0.25">
      <c r="A8" s="196" t="s">
        <v>180</v>
      </c>
      <c r="B8" s="196" t="s">
        <v>181</v>
      </c>
      <c r="C8" s="55"/>
      <c r="H8" s="196" t="s">
        <v>182</v>
      </c>
    </row>
    <row r="9" spans="1:10" ht="27" x14ac:dyDescent="0.3">
      <c r="A9" s="199" t="s">
        <v>183</v>
      </c>
      <c r="H9" s="56" t="s">
        <v>75</v>
      </c>
      <c r="I9" s="57" t="s">
        <v>184</v>
      </c>
      <c r="J9" s="58" t="s">
        <v>185</v>
      </c>
    </row>
    <row r="10" spans="1:10" ht="30" x14ac:dyDescent="0.25">
      <c r="A10" t="s">
        <v>75</v>
      </c>
      <c r="B10" s="51" t="s">
        <v>186</v>
      </c>
      <c r="C10" s="206" t="s">
        <v>187</v>
      </c>
      <c r="D10" s="36"/>
      <c r="H10" s="59" t="s">
        <v>188</v>
      </c>
      <c r="I10" s="200">
        <v>338.66</v>
      </c>
      <c r="J10" s="201">
        <v>338.66</v>
      </c>
    </row>
    <row r="11" spans="1:10" x14ac:dyDescent="0.25">
      <c r="A11" t="s">
        <v>177</v>
      </c>
      <c r="B11" s="197">
        <v>8211</v>
      </c>
      <c r="C11" s="399" t="s">
        <v>189</v>
      </c>
      <c r="H11" s="59" t="s">
        <v>190</v>
      </c>
      <c r="I11" s="200">
        <v>376.72</v>
      </c>
      <c r="J11" s="201">
        <v>376.72</v>
      </c>
    </row>
    <row r="12" spans="1:10" x14ac:dyDescent="0.25">
      <c r="A12" t="s">
        <v>178</v>
      </c>
      <c r="B12" s="197">
        <v>18308</v>
      </c>
      <c r="C12" s="399"/>
      <c r="H12" s="59" t="s">
        <v>191</v>
      </c>
      <c r="I12" s="200">
        <v>691.89</v>
      </c>
      <c r="J12" s="201">
        <v>838.12</v>
      </c>
    </row>
    <row r="13" spans="1:10" x14ac:dyDescent="0.25">
      <c r="A13" t="s">
        <v>179</v>
      </c>
      <c r="B13" s="197">
        <v>34454</v>
      </c>
      <c r="C13" s="399"/>
      <c r="H13" s="59" t="s">
        <v>192</v>
      </c>
      <c r="I13" s="200">
        <v>781.02</v>
      </c>
      <c r="J13" s="201">
        <v>866.18</v>
      </c>
    </row>
    <row r="14" spans="1:10" x14ac:dyDescent="0.25">
      <c r="A14" t="s">
        <v>94</v>
      </c>
      <c r="B14" s="197">
        <v>71485</v>
      </c>
      <c r="C14" s="399"/>
      <c r="H14" s="61" t="s">
        <v>193</v>
      </c>
      <c r="I14" s="200">
        <v>2275.34</v>
      </c>
      <c r="J14" s="201">
        <v>1336.52</v>
      </c>
    </row>
    <row r="15" spans="1:10" x14ac:dyDescent="0.25">
      <c r="A15" s="196" t="s">
        <v>180</v>
      </c>
      <c r="B15" s="196" t="s">
        <v>194</v>
      </c>
      <c r="C15" s="60"/>
      <c r="H15" s="61" t="s">
        <v>195</v>
      </c>
      <c r="I15" s="200">
        <v>3017.22</v>
      </c>
      <c r="J15" s="201">
        <v>1679.57</v>
      </c>
    </row>
    <row r="16" spans="1:10" ht="44.25" customHeight="1" x14ac:dyDescent="0.25">
      <c r="B16" s="51"/>
      <c r="C16" s="51"/>
      <c r="H16" s="400" t="s">
        <v>196</v>
      </c>
      <c r="I16" s="400"/>
      <c r="J16" s="400"/>
    </row>
    <row r="17" spans="1:10" ht="18.75" x14ac:dyDescent="0.3">
      <c r="A17" s="199" t="s">
        <v>197</v>
      </c>
    </row>
    <row r="18" spans="1:10" x14ac:dyDescent="0.25">
      <c r="A18" s="203" t="s">
        <v>198</v>
      </c>
    </row>
    <row r="19" spans="1:10" x14ac:dyDescent="0.25">
      <c r="A19" s="197">
        <v>781</v>
      </c>
      <c r="B19" s="197">
        <v>0.42</v>
      </c>
      <c r="C19" s="196" t="s">
        <v>199</v>
      </c>
      <c r="D19" s="196" t="s">
        <v>200</v>
      </c>
    </row>
    <row r="20" spans="1:10" x14ac:dyDescent="0.25">
      <c r="A20" s="197">
        <v>1322</v>
      </c>
      <c r="B20" s="197">
        <v>0.42</v>
      </c>
      <c r="C20" s="196" t="s">
        <v>201</v>
      </c>
      <c r="D20" s="196" t="s">
        <v>202</v>
      </c>
    </row>
    <row r="21" spans="1:10" x14ac:dyDescent="0.25">
      <c r="J21" s="204"/>
    </row>
    <row r="22" spans="1:10" x14ac:dyDescent="0.25">
      <c r="A22" s="203" t="s">
        <v>203</v>
      </c>
      <c r="J22" s="204"/>
    </row>
    <row r="23" spans="1:10" x14ac:dyDescent="0.25">
      <c r="A23" s="205">
        <v>589</v>
      </c>
      <c r="B23" s="205">
        <v>0.31</v>
      </c>
      <c r="C23" s="196" t="s">
        <v>204</v>
      </c>
    </row>
    <row r="25" spans="1:10" x14ac:dyDescent="0.25">
      <c r="A25" s="203" t="s">
        <v>205</v>
      </c>
    </row>
    <row r="26" spans="1:10" x14ac:dyDescent="0.25">
      <c r="A26" t="s">
        <v>206</v>
      </c>
    </row>
    <row r="27" spans="1:10" x14ac:dyDescent="0.25">
      <c r="A27" s="205">
        <v>589</v>
      </c>
      <c r="B27" s="205">
        <v>0.31</v>
      </c>
    </row>
    <row r="28" spans="1:10" x14ac:dyDescent="0.25">
      <c r="A28" s="196" t="s">
        <v>207</v>
      </c>
      <c r="B28" s="197"/>
      <c r="D28" s="196" t="s">
        <v>208</v>
      </c>
    </row>
    <row r="29" spans="1:10" x14ac:dyDescent="0.25">
      <c r="A29" s="196" t="s">
        <v>209</v>
      </c>
      <c r="B29" s="197"/>
      <c r="D29" s="196" t="s">
        <v>210</v>
      </c>
    </row>
    <row r="30" spans="1:10" x14ac:dyDescent="0.25">
      <c r="A30" s="202" t="s">
        <v>211</v>
      </c>
      <c r="B30" s="197"/>
    </row>
    <row r="31" spans="1:10" x14ac:dyDescent="0.25">
      <c r="A31" s="202" t="s">
        <v>212</v>
      </c>
      <c r="B31" s="197"/>
    </row>
    <row r="32" spans="1:10" ht="18.75" x14ac:dyDescent="0.3">
      <c r="A32" s="199" t="s">
        <v>213</v>
      </c>
    </row>
    <row r="33" spans="1:5" x14ac:dyDescent="0.25">
      <c r="A33" s="203" t="s">
        <v>198</v>
      </c>
    </row>
    <row r="34" spans="1:5" x14ac:dyDescent="0.25">
      <c r="A34" s="204">
        <v>3824</v>
      </c>
    </row>
    <row r="36" spans="1:5" x14ac:dyDescent="0.25">
      <c r="A36" s="203" t="s">
        <v>203</v>
      </c>
    </row>
    <row r="37" spans="1:5" x14ac:dyDescent="0.25">
      <c r="A37" s="55">
        <v>5518</v>
      </c>
    </row>
    <row r="39" spans="1:5" x14ac:dyDescent="0.25">
      <c r="A39" s="203" t="s">
        <v>205</v>
      </c>
    </row>
    <row r="40" spans="1:5" x14ac:dyDescent="0.25">
      <c r="A40" s="204">
        <v>2759</v>
      </c>
      <c r="B40" t="s">
        <v>214</v>
      </c>
    </row>
    <row r="42" spans="1:5" ht="18.75" x14ac:dyDescent="0.3">
      <c r="A42" s="199" t="s">
        <v>215</v>
      </c>
    </row>
    <row r="43" spans="1:5" x14ac:dyDescent="0.25">
      <c r="A43" s="204">
        <v>10109</v>
      </c>
      <c r="B43" t="s">
        <v>216</v>
      </c>
    </row>
    <row r="44" spans="1:5" x14ac:dyDescent="0.25">
      <c r="A44" s="204">
        <f>A43/43560</f>
        <v>0.23207070707070707</v>
      </c>
      <c r="B44" t="s">
        <v>217</v>
      </c>
    </row>
    <row r="46" spans="1:5" ht="18.75" x14ac:dyDescent="0.3">
      <c r="A46" s="207" t="s">
        <v>218</v>
      </c>
      <c r="B46" s="208"/>
      <c r="C46" s="208"/>
      <c r="D46" s="208"/>
      <c r="E46" s="209"/>
    </row>
    <row r="47" spans="1:5" x14ac:dyDescent="0.25">
      <c r="A47" s="210"/>
      <c r="B47" s="23"/>
      <c r="C47" s="23"/>
      <c r="D47" s="211" t="s">
        <v>219</v>
      </c>
      <c r="E47" s="212" t="s">
        <v>220</v>
      </c>
    </row>
    <row r="48" spans="1:5" x14ac:dyDescent="0.25">
      <c r="A48" s="213" t="s">
        <v>198</v>
      </c>
      <c r="B48" s="23"/>
      <c r="C48" s="23"/>
      <c r="D48" s="214">
        <v>53</v>
      </c>
      <c r="E48" s="215">
        <v>53</v>
      </c>
    </row>
    <row r="49" spans="1:5" x14ac:dyDescent="0.25">
      <c r="A49" s="213" t="s">
        <v>221</v>
      </c>
      <c r="B49" s="23"/>
      <c r="C49" s="23"/>
      <c r="D49" s="214">
        <v>43</v>
      </c>
      <c r="E49" s="215">
        <v>43</v>
      </c>
    </row>
    <row r="50" spans="1:5" x14ac:dyDescent="0.25">
      <c r="A50" s="213" t="s">
        <v>222</v>
      </c>
      <c r="B50" s="211" t="s">
        <v>188</v>
      </c>
      <c r="C50" s="23"/>
      <c r="D50" s="214">
        <v>128</v>
      </c>
      <c r="E50" s="215">
        <v>128</v>
      </c>
    </row>
    <row r="51" spans="1:5" x14ac:dyDescent="0.25">
      <c r="A51" s="213" t="s">
        <v>222</v>
      </c>
      <c r="B51" s="211" t="s">
        <v>190</v>
      </c>
      <c r="C51" s="23"/>
      <c r="D51" s="214">
        <v>333</v>
      </c>
      <c r="E51" s="215">
        <v>333</v>
      </c>
    </row>
    <row r="52" spans="1:5" x14ac:dyDescent="0.25">
      <c r="A52" s="213" t="s">
        <v>222</v>
      </c>
      <c r="B52" s="211" t="s">
        <v>223</v>
      </c>
      <c r="C52" s="23"/>
      <c r="D52" s="214">
        <v>658</v>
      </c>
      <c r="E52" s="215">
        <v>658</v>
      </c>
    </row>
    <row r="53" spans="1:5" x14ac:dyDescent="0.25">
      <c r="A53" s="213" t="s">
        <v>222</v>
      </c>
      <c r="B53" s="211" t="s">
        <v>192</v>
      </c>
      <c r="C53" s="23"/>
      <c r="D53" s="214">
        <v>965</v>
      </c>
      <c r="E53" s="215">
        <v>965</v>
      </c>
    </row>
    <row r="54" spans="1:5" x14ac:dyDescent="0.25">
      <c r="A54" s="213" t="s">
        <v>222</v>
      </c>
      <c r="B54" s="211" t="s">
        <v>224</v>
      </c>
      <c r="C54" s="23"/>
      <c r="D54" s="214">
        <v>2020</v>
      </c>
      <c r="E54" s="215">
        <v>2020</v>
      </c>
    </row>
    <row r="55" spans="1:5" x14ac:dyDescent="0.25">
      <c r="A55" s="216" t="s">
        <v>225</v>
      </c>
      <c r="B55" s="23"/>
      <c r="C55" s="23"/>
      <c r="D55" s="23"/>
      <c r="E55" s="217"/>
    </row>
    <row r="56" spans="1:5" x14ac:dyDescent="0.25">
      <c r="A56" s="218" t="s">
        <v>226</v>
      </c>
      <c r="B56" s="219"/>
      <c r="C56" s="219"/>
      <c r="D56" s="219"/>
      <c r="E56" s="220"/>
    </row>
  </sheetData>
  <mergeCells count="2">
    <mergeCell ref="C11:C14"/>
    <mergeCell ref="H16:J16"/>
  </mergeCells>
  <hyperlinks>
    <hyperlink ref="G1" r:id="rId1" xr:uid="{8E8395D4-D2D4-4B5C-94DE-136F31C98DD7}"/>
    <hyperlink ref="G2" r:id="rId2" xr:uid="{2FA5BD3F-E7D6-4846-95F8-02E8FC655C32}"/>
    <hyperlink ref="G3" r:id="rId3" xr:uid="{0E7C18A3-8184-4D61-8C62-A492B56EA498}"/>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999BC0-1D23-4188-B880-B39DC1D7D91B}">
  <sheetPr>
    <tabColor theme="7"/>
  </sheetPr>
  <dimension ref="A1:Q47"/>
  <sheetViews>
    <sheetView workbookViewId="0">
      <selection activeCell="Q12" sqref="Q12"/>
    </sheetView>
  </sheetViews>
  <sheetFormatPr defaultRowHeight="12.75" x14ac:dyDescent="0.2"/>
  <cols>
    <col min="1" max="1" width="28.7109375" style="63" customWidth="1"/>
    <col min="2" max="2" width="14.5703125" style="63" bestFit="1" customWidth="1"/>
    <col min="3" max="3" width="2.85546875" style="63" customWidth="1"/>
    <col min="4" max="4" width="14.7109375" style="63" bestFit="1" customWidth="1"/>
    <col min="5" max="5" width="11.42578125" style="63" customWidth="1"/>
    <col min="6" max="6" width="10.5703125" style="63" customWidth="1"/>
    <col min="7" max="7" width="9.140625" style="63"/>
    <col min="8" max="8" width="10" style="63" customWidth="1"/>
    <col min="9" max="9" width="9.140625" style="63"/>
    <col min="10" max="10" width="11.28515625" style="63" customWidth="1"/>
    <col min="11" max="11" width="9.140625" style="63"/>
    <col min="12" max="13" width="14.28515625" style="63" customWidth="1"/>
    <col min="14" max="14" width="11" style="63" customWidth="1"/>
    <col min="15" max="256" width="9.140625" style="63"/>
    <col min="257" max="257" width="28.7109375" style="63" customWidth="1"/>
    <col min="258" max="258" width="14.5703125" style="63" bestFit="1" customWidth="1"/>
    <col min="259" max="259" width="2.85546875" style="63" customWidth="1"/>
    <col min="260" max="260" width="14.7109375" style="63" bestFit="1" customWidth="1"/>
    <col min="261" max="261" width="11.42578125" style="63" customWidth="1"/>
    <col min="262" max="262" width="10.5703125" style="63" customWidth="1"/>
    <col min="263" max="263" width="9.140625" style="63"/>
    <col min="264" max="264" width="10" style="63" customWidth="1"/>
    <col min="265" max="265" width="9.140625" style="63"/>
    <col min="266" max="266" width="11.28515625" style="63" customWidth="1"/>
    <col min="267" max="267" width="9.140625" style="63"/>
    <col min="268" max="269" width="14.28515625" style="63" customWidth="1"/>
    <col min="270" max="270" width="11" style="63" customWidth="1"/>
    <col min="271" max="512" width="9.140625" style="63"/>
    <col min="513" max="513" width="28.7109375" style="63" customWidth="1"/>
    <col min="514" max="514" width="14.5703125" style="63" bestFit="1" customWidth="1"/>
    <col min="515" max="515" width="2.85546875" style="63" customWidth="1"/>
    <col min="516" max="516" width="14.7109375" style="63" bestFit="1" customWidth="1"/>
    <col min="517" max="517" width="11.42578125" style="63" customWidth="1"/>
    <col min="518" max="518" width="10.5703125" style="63" customWidth="1"/>
    <col min="519" max="519" width="9.140625" style="63"/>
    <col min="520" max="520" width="10" style="63" customWidth="1"/>
    <col min="521" max="521" width="9.140625" style="63"/>
    <col min="522" max="522" width="11.28515625" style="63" customWidth="1"/>
    <col min="523" max="523" width="9.140625" style="63"/>
    <col min="524" max="525" width="14.28515625" style="63" customWidth="1"/>
    <col min="526" max="526" width="11" style="63" customWidth="1"/>
    <col min="527" max="768" width="9.140625" style="63"/>
    <col min="769" max="769" width="28.7109375" style="63" customWidth="1"/>
    <col min="770" max="770" width="14.5703125" style="63" bestFit="1" customWidth="1"/>
    <col min="771" max="771" width="2.85546875" style="63" customWidth="1"/>
    <col min="772" max="772" width="14.7109375" style="63" bestFit="1" customWidth="1"/>
    <col min="773" max="773" width="11.42578125" style="63" customWidth="1"/>
    <col min="774" max="774" width="10.5703125" style="63" customWidth="1"/>
    <col min="775" max="775" width="9.140625" style="63"/>
    <col min="776" max="776" width="10" style="63" customWidth="1"/>
    <col min="777" max="777" width="9.140625" style="63"/>
    <col min="778" max="778" width="11.28515625" style="63" customWidth="1"/>
    <col min="779" max="779" width="9.140625" style="63"/>
    <col min="780" max="781" width="14.28515625" style="63" customWidth="1"/>
    <col min="782" max="782" width="11" style="63" customWidth="1"/>
    <col min="783" max="1024" width="9.140625" style="63"/>
    <col min="1025" max="1025" width="28.7109375" style="63" customWidth="1"/>
    <col min="1026" max="1026" width="14.5703125" style="63" bestFit="1" customWidth="1"/>
    <col min="1027" max="1027" width="2.85546875" style="63" customWidth="1"/>
    <col min="1028" max="1028" width="14.7109375" style="63" bestFit="1" customWidth="1"/>
    <col min="1029" max="1029" width="11.42578125" style="63" customWidth="1"/>
    <col min="1030" max="1030" width="10.5703125" style="63" customWidth="1"/>
    <col min="1031" max="1031" width="9.140625" style="63"/>
    <col min="1032" max="1032" width="10" style="63" customWidth="1"/>
    <col min="1033" max="1033" width="9.140625" style="63"/>
    <col min="1034" max="1034" width="11.28515625" style="63" customWidth="1"/>
    <col min="1035" max="1035" width="9.140625" style="63"/>
    <col min="1036" max="1037" width="14.28515625" style="63" customWidth="1"/>
    <col min="1038" max="1038" width="11" style="63" customWidth="1"/>
    <col min="1039" max="1280" width="9.140625" style="63"/>
    <col min="1281" max="1281" width="28.7109375" style="63" customWidth="1"/>
    <col min="1282" max="1282" width="14.5703125" style="63" bestFit="1" customWidth="1"/>
    <col min="1283" max="1283" width="2.85546875" style="63" customWidth="1"/>
    <col min="1284" max="1284" width="14.7109375" style="63" bestFit="1" customWidth="1"/>
    <col min="1285" max="1285" width="11.42578125" style="63" customWidth="1"/>
    <col min="1286" max="1286" width="10.5703125" style="63" customWidth="1"/>
    <col min="1287" max="1287" width="9.140625" style="63"/>
    <col min="1288" max="1288" width="10" style="63" customWidth="1"/>
    <col min="1289" max="1289" width="9.140625" style="63"/>
    <col min="1290" max="1290" width="11.28515625" style="63" customWidth="1"/>
    <col min="1291" max="1291" width="9.140625" style="63"/>
    <col min="1292" max="1293" width="14.28515625" style="63" customWidth="1"/>
    <col min="1294" max="1294" width="11" style="63" customWidth="1"/>
    <col min="1295" max="1536" width="9.140625" style="63"/>
    <col min="1537" max="1537" width="28.7109375" style="63" customWidth="1"/>
    <col min="1538" max="1538" width="14.5703125" style="63" bestFit="1" customWidth="1"/>
    <col min="1539" max="1539" width="2.85546875" style="63" customWidth="1"/>
    <col min="1540" max="1540" width="14.7109375" style="63" bestFit="1" customWidth="1"/>
    <col min="1541" max="1541" width="11.42578125" style="63" customWidth="1"/>
    <col min="1542" max="1542" width="10.5703125" style="63" customWidth="1"/>
    <col min="1543" max="1543" width="9.140625" style="63"/>
    <col min="1544" max="1544" width="10" style="63" customWidth="1"/>
    <col min="1545" max="1545" width="9.140625" style="63"/>
    <col min="1546" max="1546" width="11.28515625" style="63" customWidth="1"/>
    <col min="1547" max="1547" width="9.140625" style="63"/>
    <col min="1548" max="1549" width="14.28515625" style="63" customWidth="1"/>
    <col min="1550" max="1550" width="11" style="63" customWidth="1"/>
    <col min="1551" max="1792" width="9.140625" style="63"/>
    <col min="1793" max="1793" width="28.7109375" style="63" customWidth="1"/>
    <col min="1794" max="1794" width="14.5703125" style="63" bestFit="1" customWidth="1"/>
    <col min="1795" max="1795" width="2.85546875" style="63" customWidth="1"/>
    <col min="1796" max="1796" width="14.7109375" style="63" bestFit="1" customWidth="1"/>
    <col min="1797" max="1797" width="11.42578125" style="63" customWidth="1"/>
    <col min="1798" max="1798" width="10.5703125" style="63" customWidth="1"/>
    <col min="1799" max="1799" width="9.140625" style="63"/>
    <col min="1800" max="1800" width="10" style="63" customWidth="1"/>
    <col min="1801" max="1801" width="9.140625" style="63"/>
    <col min="1802" max="1802" width="11.28515625" style="63" customWidth="1"/>
    <col min="1803" max="1803" width="9.140625" style="63"/>
    <col min="1804" max="1805" width="14.28515625" style="63" customWidth="1"/>
    <col min="1806" max="1806" width="11" style="63" customWidth="1"/>
    <col min="1807" max="2048" width="9.140625" style="63"/>
    <col min="2049" max="2049" width="28.7109375" style="63" customWidth="1"/>
    <col min="2050" max="2050" width="14.5703125" style="63" bestFit="1" customWidth="1"/>
    <col min="2051" max="2051" width="2.85546875" style="63" customWidth="1"/>
    <col min="2052" max="2052" width="14.7109375" style="63" bestFit="1" customWidth="1"/>
    <col min="2053" max="2053" width="11.42578125" style="63" customWidth="1"/>
    <col min="2054" max="2054" width="10.5703125" style="63" customWidth="1"/>
    <col min="2055" max="2055" width="9.140625" style="63"/>
    <col min="2056" max="2056" width="10" style="63" customWidth="1"/>
    <col min="2057" max="2057" width="9.140625" style="63"/>
    <col min="2058" max="2058" width="11.28515625" style="63" customWidth="1"/>
    <col min="2059" max="2059" width="9.140625" style="63"/>
    <col min="2060" max="2061" width="14.28515625" style="63" customWidth="1"/>
    <col min="2062" max="2062" width="11" style="63" customWidth="1"/>
    <col min="2063" max="2304" width="9.140625" style="63"/>
    <col min="2305" max="2305" width="28.7109375" style="63" customWidth="1"/>
    <col min="2306" max="2306" width="14.5703125" style="63" bestFit="1" customWidth="1"/>
    <col min="2307" max="2307" width="2.85546875" style="63" customWidth="1"/>
    <col min="2308" max="2308" width="14.7109375" style="63" bestFit="1" customWidth="1"/>
    <col min="2309" max="2309" width="11.42578125" style="63" customWidth="1"/>
    <col min="2310" max="2310" width="10.5703125" style="63" customWidth="1"/>
    <col min="2311" max="2311" width="9.140625" style="63"/>
    <col min="2312" max="2312" width="10" style="63" customWidth="1"/>
    <col min="2313" max="2313" width="9.140625" style="63"/>
    <col min="2314" max="2314" width="11.28515625" style="63" customWidth="1"/>
    <col min="2315" max="2315" width="9.140625" style="63"/>
    <col min="2316" max="2317" width="14.28515625" style="63" customWidth="1"/>
    <col min="2318" max="2318" width="11" style="63" customWidth="1"/>
    <col min="2319" max="2560" width="9.140625" style="63"/>
    <col min="2561" max="2561" width="28.7109375" style="63" customWidth="1"/>
    <col min="2562" max="2562" width="14.5703125" style="63" bestFit="1" customWidth="1"/>
    <col min="2563" max="2563" width="2.85546875" style="63" customWidth="1"/>
    <col min="2564" max="2564" width="14.7109375" style="63" bestFit="1" customWidth="1"/>
    <col min="2565" max="2565" width="11.42578125" style="63" customWidth="1"/>
    <col min="2566" max="2566" width="10.5703125" style="63" customWidth="1"/>
    <col min="2567" max="2567" width="9.140625" style="63"/>
    <col min="2568" max="2568" width="10" style="63" customWidth="1"/>
    <col min="2569" max="2569" width="9.140625" style="63"/>
    <col min="2570" max="2570" width="11.28515625" style="63" customWidth="1"/>
    <col min="2571" max="2571" width="9.140625" style="63"/>
    <col min="2572" max="2573" width="14.28515625" style="63" customWidth="1"/>
    <col min="2574" max="2574" width="11" style="63" customWidth="1"/>
    <col min="2575" max="2816" width="9.140625" style="63"/>
    <col min="2817" max="2817" width="28.7109375" style="63" customWidth="1"/>
    <col min="2818" max="2818" width="14.5703125" style="63" bestFit="1" customWidth="1"/>
    <col min="2819" max="2819" width="2.85546875" style="63" customWidth="1"/>
    <col min="2820" max="2820" width="14.7109375" style="63" bestFit="1" customWidth="1"/>
    <col min="2821" max="2821" width="11.42578125" style="63" customWidth="1"/>
    <col min="2822" max="2822" width="10.5703125" style="63" customWidth="1"/>
    <col min="2823" max="2823" width="9.140625" style="63"/>
    <col min="2824" max="2824" width="10" style="63" customWidth="1"/>
    <col min="2825" max="2825" width="9.140625" style="63"/>
    <col min="2826" max="2826" width="11.28515625" style="63" customWidth="1"/>
    <col min="2827" max="2827" width="9.140625" style="63"/>
    <col min="2828" max="2829" width="14.28515625" style="63" customWidth="1"/>
    <col min="2830" max="2830" width="11" style="63" customWidth="1"/>
    <col min="2831" max="3072" width="9.140625" style="63"/>
    <col min="3073" max="3073" width="28.7109375" style="63" customWidth="1"/>
    <col min="3074" max="3074" width="14.5703125" style="63" bestFit="1" customWidth="1"/>
    <col min="3075" max="3075" width="2.85546875" style="63" customWidth="1"/>
    <col min="3076" max="3076" width="14.7109375" style="63" bestFit="1" customWidth="1"/>
    <col min="3077" max="3077" width="11.42578125" style="63" customWidth="1"/>
    <col min="3078" max="3078" width="10.5703125" style="63" customWidth="1"/>
    <col min="3079" max="3079" width="9.140625" style="63"/>
    <col min="3080" max="3080" width="10" style="63" customWidth="1"/>
    <col min="3081" max="3081" width="9.140625" style="63"/>
    <col min="3082" max="3082" width="11.28515625" style="63" customWidth="1"/>
    <col min="3083" max="3083" width="9.140625" style="63"/>
    <col min="3084" max="3085" width="14.28515625" style="63" customWidth="1"/>
    <col min="3086" max="3086" width="11" style="63" customWidth="1"/>
    <col min="3087" max="3328" width="9.140625" style="63"/>
    <col min="3329" max="3329" width="28.7109375" style="63" customWidth="1"/>
    <col min="3330" max="3330" width="14.5703125" style="63" bestFit="1" customWidth="1"/>
    <col min="3331" max="3331" width="2.85546875" style="63" customWidth="1"/>
    <col min="3332" max="3332" width="14.7109375" style="63" bestFit="1" customWidth="1"/>
    <col min="3333" max="3333" width="11.42578125" style="63" customWidth="1"/>
    <col min="3334" max="3334" width="10.5703125" style="63" customWidth="1"/>
    <col min="3335" max="3335" width="9.140625" style="63"/>
    <col min="3336" max="3336" width="10" style="63" customWidth="1"/>
    <col min="3337" max="3337" width="9.140625" style="63"/>
    <col min="3338" max="3338" width="11.28515625" style="63" customWidth="1"/>
    <col min="3339" max="3339" width="9.140625" style="63"/>
    <col min="3340" max="3341" width="14.28515625" style="63" customWidth="1"/>
    <col min="3342" max="3342" width="11" style="63" customWidth="1"/>
    <col min="3343" max="3584" width="9.140625" style="63"/>
    <col min="3585" max="3585" width="28.7109375" style="63" customWidth="1"/>
    <col min="3586" max="3586" width="14.5703125" style="63" bestFit="1" customWidth="1"/>
    <col min="3587" max="3587" width="2.85546875" style="63" customWidth="1"/>
    <col min="3588" max="3588" width="14.7109375" style="63" bestFit="1" customWidth="1"/>
    <col min="3589" max="3589" width="11.42578125" style="63" customWidth="1"/>
    <col min="3590" max="3590" width="10.5703125" style="63" customWidth="1"/>
    <col min="3591" max="3591" width="9.140625" style="63"/>
    <col min="3592" max="3592" width="10" style="63" customWidth="1"/>
    <col min="3593" max="3593" width="9.140625" style="63"/>
    <col min="3594" max="3594" width="11.28515625" style="63" customWidth="1"/>
    <col min="3595" max="3595" width="9.140625" style="63"/>
    <col min="3596" max="3597" width="14.28515625" style="63" customWidth="1"/>
    <col min="3598" max="3598" width="11" style="63" customWidth="1"/>
    <col min="3599" max="3840" width="9.140625" style="63"/>
    <col min="3841" max="3841" width="28.7109375" style="63" customWidth="1"/>
    <col min="3842" max="3842" width="14.5703125" style="63" bestFit="1" customWidth="1"/>
    <col min="3843" max="3843" width="2.85546875" style="63" customWidth="1"/>
    <col min="3844" max="3844" width="14.7109375" style="63" bestFit="1" customWidth="1"/>
    <col min="3845" max="3845" width="11.42578125" style="63" customWidth="1"/>
    <col min="3846" max="3846" width="10.5703125" style="63" customWidth="1"/>
    <col min="3847" max="3847" width="9.140625" style="63"/>
    <col min="3848" max="3848" width="10" style="63" customWidth="1"/>
    <col min="3849" max="3849" width="9.140625" style="63"/>
    <col min="3850" max="3850" width="11.28515625" style="63" customWidth="1"/>
    <col min="3851" max="3851" width="9.140625" style="63"/>
    <col min="3852" max="3853" width="14.28515625" style="63" customWidth="1"/>
    <col min="3854" max="3854" width="11" style="63" customWidth="1"/>
    <col min="3855" max="4096" width="9.140625" style="63"/>
    <col min="4097" max="4097" width="28.7109375" style="63" customWidth="1"/>
    <col min="4098" max="4098" width="14.5703125" style="63" bestFit="1" customWidth="1"/>
    <col min="4099" max="4099" width="2.85546875" style="63" customWidth="1"/>
    <col min="4100" max="4100" width="14.7109375" style="63" bestFit="1" customWidth="1"/>
    <col min="4101" max="4101" width="11.42578125" style="63" customWidth="1"/>
    <col min="4102" max="4102" width="10.5703125" style="63" customWidth="1"/>
    <col min="4103" max="4103" width="9.140625" style="63"/>
    <col min="4104" max="4104" width="10" style="63" customWidth="1"/>
    <col min="4105" max="4105" width="9.140625" style="63"/>
    <col min="4106" max="4106" width="11.28515625" style="63" customWidth="1"/>
    <col min="4107" max="4107" width="9.140625" style="63"/>
    <col min="4108" max="4109" width="14.28515625" style="63" customWidth="1"/>
    <col min="4110" max="4110" width="11" style="63" customWidth="1"/>
    <col min="4111" max="4352" width="9.140625" style="63"/>
    <col min="4353" max="4353" width="28.7109375" style="63" customWidth="1"/>
    <col min="4354" max="4354" width="14.5703125" style="63" bestFit="1" customWidth="1"/>
    <col min="4355" max="4355" width="2.85546875" style="63" customWidth="1"/>
    <col min="4356" max="4356" width="14.7109375" style="63" bestFit="1" customWidth="1"/>
    <col min="4357" max="4357" width="11.42578125" style="63" customWidth="1"/>
    <col min="4358" max="4358" width="10.5703125" style="63" customWidth="1"/>
    <col min="4359" max="4359" width="9.140625" style="63"/>
    <col min="4360" max="4360" width="10" style="63" customWidth="1"/>
    <col min="4361" max="4361" width="9.140625" style="63"/>
    <col min="4362" max="4362" width="11.28515625" style="63" customWidth="1"/>
    <col min="4363" max="4363" width="9.140625" style="63"/>
    <col min="4364" max="4365" width="14.28515625" style="63" customWidth="1"/>
    <col min="4366" max="4366" width="11" style="63" customWidth="1"/>
    <col min="4367" max="4608" width="9.140625" style="63"/>
    <col min="4609" max="4609" width="28.7109375" style="63" customWidth="1"/>
    <col min="4610" max="4610" width="14.5703125" style="63" bestFit="1" customWidth="1"/>
    <col min="4611" max="4611" width="2.85546875" style="63" customWidth="1"/>
    <col min="4612" max="4612" width="14.7109375" style="63" bestFit="1" customWidth="1"/>
    <col min="4613" max="4613" width="11.42578125" style="63" customWidth="1"/>
    <col min="4614" max="4614" width="10.5703125" style="63" customWidth="1"/>
    <col min="4615" max="4615" width="9.140625" style="63"/>
    <col min="4616" max="4616" width="10" style="63" customWidth="1"/>
    <col min="4617" max="4617" width="9.140625" style="63"/>
    <col min="4618" max="4618" width="11.28515625" style="63" customWidth="1"/>
    <col min="4619" max="4619" width="9.140625" style="63"/>
    <col min="4620" max="4621" width="14.28515625" style="63" customWidth="1"/>
    <col min="4622" max="4622" width="11" style="63" customWidth="1"/>
    <col min="4623" max="4864" width="9.140625" style="63"/>
    <col min="4865" max="4865" width="28.7109375" style="63" customWidth="1"/>
    <col min="4866" max="4866" width="14.5703125" style="63" bestFit="1" customWidth="1"/>
    <col min="4867" max="4867" width="2.85546875" style="63" customWidth="1"/>
    <col min="4868" max="4868" width="14.7109375" style="63" bestFit="1" customWidth="1"/>
    <col min="4869" max="4869" width="11.42578125" style="63" customWidth="1"/>
    <col min="4870" max="4870" width="10.5703125" style="63" customWidth="1"/>
    <col min="4871" max="4871" width="9.140625" style="63"/>
    <col min="4872" max="4872" width="10" style="63" customWidth="1"/>
    <col min="4873" max="4873" width="9.140625" style="63"/>
    <col min="4874" max="4874" width="11.28515625" style="63" customWidth="1"/>
    <col min="4875" max="4875" width="9.140625" style="63"/>
    <col min="4876" max="4877" width="14.28515625" style="63" customWidth="1"/>
    <col min="4878" max="4878" width="11" style="63" customWidth="1"/>
    <col min="4879" max="5120" width="9.140625" style="63"/>
    <col min="5121" max="5121" width="28.7109375" style="63" customWidth="1"/>
    <col min="5122" max="5122" width="14.5703125" style="63" bestFit="1" customWidth="1"/>
    <col min="5123" max="5123" width="2.85546875" style="63" customWidth="1"/>
    <col min="5124" max="5124" width="14.7109375" style="63" bestFit="1" customWidth="1"/>
    <col min="5125" max="5125" width="11.42578125" style="63" customWidth="1"/>
    <col min="5126" max="5126" width="10.5703125" style="63" customWidth="1"/>
    <col min="5127" max="5127" width="9.140625" style="63"/>
    <col min="5128" max="5128" width="10" style="63" customWidth="1"/>
    <col min="5129" max="5129" width="9.140625" style="63"/>
    <col min="5130" max="5130" width="11.28515625" style="63" customWidth="1"/>
    <col min="5131" max="5131" width="9.140625" style="63"/>
    <col min="5132" max="5133" width="14.28515625" style="63" customWidth="1"/>
    <col min="5134" max="5134" width="11" style="63" customWidth="1"/>
    <col min="5135" max="5376" width="9.140625" style="63"/>
    <col min="5377" max="5377" width="28.7109375" style="63" customWidth="1"/>
    <col min="5378" max="5378" width="14.5703125" style="63" bestFit="1" customWidth="1"/>
    <col min="5379" max="5379" width="2.85546875" style="63" customWidth="1"/>
    <col min="5380" max="5380" width="14.7109375" style="63" bestFit="1" customWidth="1"/>
    <col min="5381" max="5381" width="11.42578125" style="63" customWidth="1"/>
    <col min="5382" max="5382" width="10.5703125" style="63" customWidth="1"/>
    <col min="5383" max="5383" width="9.140625" style="63"/>
    <col min="5384" max="5384" width="10" style="63" customWidth="1"/>
    <col min="5385" max="5385" width="9.140625" style="63"/>
    <col min="5386" max="5386" width="11.28515625" style="63" customWidth="1"/>
    <col min="5387" max="5387" width="9.140625" style="63"/>
    <col min="5388" max="5389" width="14.28515625" style="63" customWidth="1"/>
    <col min="5390" max="5390" width="11" style="63" customWidth="1"/>
    <col min="5391" max="5632" width="9.140625" style="63"/>
    <col min="5633" max="5633" width="28.7109375" style="63" customWidth="1"/>
    <col min="5634" max="5634" width="14.5703125" style="63" bestFit="1" customWidth="1"/>
    <col min="5635" max="5635" width="2.85546875" style="63" customWidth="1"/>
    <col min="5636" max="5636" width="14.7109375" style="63" bestFit="1" customWidth="1"/>
    <col min="5637" max="5637" width="11.42578125" style="63" customWidth="1"/>
    <col min="5638" max="5638" width="10.5703125" style="63" customWidth="1"/>
    <col min="5639" max="5639" width="9.140625" style="63"/>
    <col min="5640" max="5640" width="10" style="63" customWidth="1"/>
    <col min="5641" max="5641" width="9.140625" style="63"/>
    <col min="5642" max="5642" width="11.28515625" style="63" customWidth="1"/>
    <col min="5643" max="5643" width="9.140625" style="63"/>
    <col min="5644" max="5645" width="14.28515625" style="63" customWidth="1"/>
    <col min="5646" max="5646" width="11" style="63" customWidth="1"/>
    <col min="5647" max="5888" width="9.140625" style="63"/>
    <col min="5889" max="5889" width="28.7109375" style="63" customWidth="1"/>
    <col min="5890" max="5890" width="14.5703125" style="63" bestFit="1" customWidth="1"/>
    <col min="5891" max="5891" width="2.85546875" style="63" customWidth="1"/>
    <col min="5892" max="5892" width="14.7109375" style="63" bestFit="1" customWidth="1"/>
    <col min="5893" max="5893" width="11.42578125" style="63" customWidth="1"/>
    <col min="5894" max="5894" width="10.5703125" style="63" customWidth="1"/>
    <col min="5895" max="5895" width="9.140625" style="63"/>
    <col min="5896" max="5896" width="10" style="63" customWidth="1"/>
    <col min="5897" max="5897" width="9.140625" style="63"/>
    <col min="5898" max="5898" width="11.28515625" style="63" customWidth="1"/>
    <col min="5899" max="5899" width="9.140625" style="63"/>
    <col min="5900" max="5901" width="14.28515625" style="63" customWidth="1"/>
    <col min="5902" max="5902" width="11" style="63" customWidth="1"/>
    <col min="5903" max="6144" width="9.140625" style="63"/>
    <col min="6145" max="6145" width="28.7109375" style="63" customWidth="1"/>
    <col min="6146" max="6146" width="14.5703125" style="63" bestFit="1" customWidth="1"/>
    <col min="6147" max="6147" width="2.85546875" style="63" customWidth="1"/>
    <col min="6148" max="6148" width="14.7109375" style="63" bestFit="1" customWidth="1"/>
    <col min="6149" max="6149" width="11.42578125" style="63" customWidth="1"/>
    <col min="6150" max="6150" width="10.5703125" style="63" customWidth="1"/>
    <col min="6151" max="6151" width="9.140625" style="63"/>
    <col min="6152" max="6152" width="10" style="63" customWidth="1"/>
    <col min="6153" max="6153" width="9.140625" style="63"/>
    <col min="6154" max="6154" width="11.28515625" style="63" customWidth="1"/>
    <col min="6155" max="6155" width="9.140625" style="63"/>
    <col min="6156" max="6157" width="14.28515625" style="63" customWidth="1"/>
    <col min="6158" max="6158" width="11" style="63" customWidth="1"/>
    <col min="6159" max="6400" width="9.140625" style="63"/>
    <col min="6401" max="6401" width="28.7109375" style="63" customWidth="1"/>
    <col min="6402" max="6402" width="14.5703125" style="63" bestFit="1" customWidth="1"/>
    <col min="6403" max="6403" width="2.85546875" style="63" customWidth="1"/>
    <col min="6404" max="6404" width="14.7109375" style="63" bestFit="1" customWidth="1"/>
    <col min="6405" max="6405" width="11.42578125" style="63" customWidth="1"/>
    <col min="6406" max="6406" width="10.5703125" style="63" customWidth="1"/>
    <col min="6407" max="6407" width="9.140625" style="63"/>
    <col min="6408" max="6408" width="10" style="63" customWidth="1"/>
    <col min="6409" max="6409" width="9.140625" style="63"/>
    <col min="6410" max="6410" width="11.28515625" style="63" customWidth="1"/>
    <col min="6411" max="6411" width="9.140625" style="63"/>
    <col min="6412" max="6413" width="14.28515625" style="63" customWidth="1"/>
    <col min="6414" max="6414" width="11" style="63" customWidth="1"/>
    <col min="6415" max="6656" width="9.140625" style="63"/>
    <col min="6657" max="6657" width="28.7109375" style="63" customWidth="1"/>
    <col min="6658" max="6658" width="14.5703125" style="63" bestFit="1" customWidth="1"/>
    <col min="6659" max="6659" width="2.85546875" style="63" customWidth="1"/>
    <col min="6660" max="6660" width="14.7109375" style="63" bestFit="1" customWidth="1"/>
    <col min="6661" max="6661" width="11.42578125" style="63" customWidth="1"/>
    <col min="6662" max="6662" width="10.5703125" style="63" customWidth="1"/>
    <col min="6663" max="6663" width="9.140625" style="63"/>
    <col min="6664" max="6664" width="10" style="63" customWidth="1"/>
    <col min="6665" max="6665" width="9.140625" style="63"/>
    <col min="6666" max="6666" width="11.28515625" style="63" customWidth="1"/>
    <col min="6667" max="6667" width="9.140625" style="63"/>
    <col min="6668" max="6669" width="14.28515625" style="63" customWidth="1"/>
    <col min="6670" max="6670" width="11" style="63" customWidth="1"/>
    <col min="6671" max="6912" width="9.140625" style="63"/>
    <col min="6913" max="6913" width="28.7109375" style="63" customWidth="1"/>
    <col min="6914" max="6914" width="14.5703125" style="63" bestFit="1" customWidth="1"/>
    <col min="6915" max="6915" width="2.85546875" style="63" customWidth="1"/>
    <col min="6916" max="6916" width="14.7109375" style="63" bestFit="1" customWidth="1"/>
    <col min="6917" max="6917" width="11.42578125" style="63" customWidth="1"/>
    <col min="6918" max="6918" width="10.5703125" style="63" customWidth="1"/>
    <col min="6919" max="6919" width="9.140625" style="63"/>
    <col min="6920" max="6920" width="10" style="63" customWidth="1"/>
    <col min="6921" max="6921" width="9.140625" style="63"/>
    <col min="6922" max="6922" width="11.28515625" style="63" customWidth="1"/>
    <col min="6923" max="6923" width="9.140625" style="63"/>
    <col min="6924" max="6925" width="14.28515625" style="63" customWidth="1"/>
    <col min="6926" max="6926" width="11" style="63" customWidth="1"/>
    <col min="6927" max="7168" width="9.140625" style="63"/>
    <col min="7169" max="7169" width="28.7109375" style="63" customWidth="1"/>
    <col min="7170" max="7170" width="14.5703125" style="63" bestFit="1" customWidth="1"/>
    <col min="7171" max="7171" width="2.85546875" style="63" customWidth="1"/>
    <col min="7172" max="7172" width="14.7109375" style="63" bestFit="1" customWidth="1"/>
    <col min="7173" max="7173" width="11.42578125" style="63" customWidth="1"/>
    <col min="7174" max="7174" width="10.5703125" style="63" customWidth="1"/>
    <col min="7175" max="7175" width="9.140625" style="63"/>
    <col min="7176" max="7176" width="10" style="63" customWidth="1"/>
    <col min="7177" max="7177" width="9.140625" style="63"/>
    <col min="7178" max="7178" width="11.28515625" style="63" customWidth="1"/>
    <col min="7179" max="7179" width="9.140625" style="63"/>
    <col min="7180" max="7181" width="14.28515625" style="63" customWidth="1"/>
    <col min="7182" max="7182" width="11" style="63" customWidth="1"/>
    <col min="7183" max="7424" width="9.140625" style="63"/>
    <col min="7425" max="7425" width="28.7109375" style="63" customWidth="1"/>
    <col min="7426" max="7426" width="14.5703125" style="63" bestFit="1" customWidth="1"/>
    <col min="7427" max="7427" width="2.85546875" style="63" customWidth="1"/>
    <col min="7428" max="7428" width="14.7109375" style="63" bestFit="1" customWidth="1"/>
    <col min="7429" max="7429" width="11.42578125" style="63" customWidth="1"/>
    <col min="7430" max="7430" width="10.5703125" style="63" customWidth="1"/>
    <col min="7431" max="7431" width="9.140625" style="63"/>
    <col min="7432" max="7432" width="10" style="63" customWidth="1"/>
    <col min="7433" max="7433" width="9.140625" style="63"/>
    <col min="7434" max="7434" width="11.28515625" style="63" customWidth="1"/>
    <col min="7435" max="7435" width="9.140625" style="63"/>
    <col min="7436" max="7437" width="14.28515625" style="63" customWidth="1"/>
    <col min="7438" max="7438" width="11" style="63" customWidth="1"/>
    <col min="7439" max="7680" width="9.140625" style="63"/>
    <col min="7681" max="7681" width="28.7109375" style="63" customWidth="1"/>
    <col min="7682" max="7682" width="14.5703125" style="63" bestFit="1" customWidth="1"/>
    <col min="7683" max="7683" width="2.85546875" style="63" customWidth="1"/>
    <col min="7684" max="7684" width="14.7109375" style="63" bestFit="1" customWidth="1"/>
    <col min="7685" max="7685" width="11.42578125" style="63" customWidth="1"/>
    <col min="7686" max="7686" width="10.5703125" style="63" customWidth="1"/>
    <col min="7687" max="7687" width="9.140625" style="63"/>
    <col min="7688" max="7688" width="10" style="63" customWidth="1"/>
    <col min="7689" max="7689" width="9.140625" style="63"/>
    <col min="7690" max="7690" width="11.28515625" style="63" customWidth="1"/>
    <col min="7691" max="7691" width="9.140625" style="63"/>
    <col min="7692" max="7693" width="14.28515625" style="63" customWidth="1"/>
    <col min="7694" max="7694" width="11" style="63" customWidth="1"/>
    <col min="7695" max="7936" width="9.140625" style="63"/>
    <col min="7937" max="7937" width="28.7109375" style="63" customWidth="1"/>
    <col min="7938" max="7938" width="14.5703125" style="63" bestFit="1" customWidth="1"/>
    <col min="7939" max="7939" width="2.85546875" style="63" customWidth="1"/>
    <col min="7940" max="7940" width="14.7109375" style="63" bestFit="1" customWidth="1"/>
    <col min="7941" max="7941" width="11.42578125" style="63" customWidth="1"/>
    <col min="7942" max="7942" width="10.5703125" style="63" customWidth="1"/>
    <col min="7943" max="7943" width="9.140625" style="63"/>
    <col min="7944" max="7944" width="10" style="63" customWidth="1"/>
    <col min="7945" max="7945" width="9.140625" style="63"/>
    <col min="7946" max="7946" width="11.28515625" style="63" customWidth="1"/>
    <col min="7947" max="7947" width="9.140625" style="63"/>
    <col min="7948" max="7949" width="14.28515625" style="63" customWidth="1"/>
    <col min="7950" max="7950" width="11" style="63" customWidth="1"/>
    <col min="7951" max="8192" width="9.140625" style="63"/>
    <col min="8193" max="8193" width="28.7109375" style="63" customWidth="1"/>
    <col min="8194" max="8194" width="14.5703125" style="63" bestFit="1" customWidth="1"/>
    <col min="8195" max="8195" width="2.85546875" style="63" customWidth="1"/>
    <col min="8196" max="8196" width="14.7109375" style="63" bestFit="1" customWidth="1"/>
    <col min="8197" max="8197" width="11.42578125" style="63" customWidth="1"/>
    <col min="8198" max="8198" width="10.5703125" style="63" customWidth="1"/>
    <col min="8199" max="8199" width="9.140625" style="63"/>
    <col min="8200" max="8200" width="10" style="63" customWidth="1"/>
    <col min="8201" max="8201" width="9.140625" style="63"/>
    <col min="8202" max="8202" width="11.28515625" style="63" customWidth="1"/>
    <col min="8203" max="8203" width="9.140625" style="63"/>
    <col min="8204" max="8205" width="14.28515625" style="63" customWidth="1"/>
    <col min="8206" max="8206" width="11" style="63" customWidth="1"/>
    <col min="8207" max="8448" width="9.140625" style="63"/>
    <col min="8449" max="8449" width="28.7109375" style="63" customWidth="1"/>
    <col min="8450" max="8450" width="14.5703125" style="63" bestFit="1" customWidth="1"/>
    <col min="8451" max="8451" width="2.85546875" style="63" customWidth="1"/>
    <col min="8452" max="8452" width="14.7109375" style="63" bestFit="1" customWidth="1"/>
    <col min="8453" max="8453" width="11.42578125" style="63" customWidth="1"/>
    <col min="8454" max="8454" width="10.5703125" style="63" customWidth="1"/>
    <col min="8455" max="8455" width="9.140625" style="63"/>
    <col min="8456" max="8456" width="10" style="63" customWidth="1"/>
    <col min="8457" max="8457" width="9.140625" style="63"/>
    <col min="8458" max="8458" width="11.28515625" style="63" customWidth="1"/>
    <col min="8459" max="8459" width="9.140625" style="63"/>
    <col min="8460" max="8461" width="14.28515625" style="63" customWidth="1"/>
    <col min="8462" max="8462" width="11" style="63" customWidth="1"/>
    <col min="8463" max="8704" width="9.140625" style="63"/>
    <col min="8705" max="8705" width="28.7109375" style="63" customWidth="1"/>
    <col min="8706" max="8706" width="14.5703125" style="63" bestFit="1" customWidth="1"/>
    <col min="8707" max="8707" width="2.85546875" style="63" customWidth="1"/>
    <col min="8708" max="8708" width="14.7109375" style="63" bestFit="1" customWidth="1"/>
    <col min="8709" max="8709" width="11.42578125" style="63" customWidth="1"/>
    <col min="8710" max="8710" width="10.5703125" style="63" customWidth="1"/>
    <col min="8711" max="8711" width="9.140625" style="63"/>
    <col min="8712" max="8712" width="10" style="63" customWidth="1"/>
    <col min="8713" max="8713" width="9.140625" style="63"/>
    <col min="8714" max="8714" width="11.28515625" style="63" customWidth="1"/>
    <col min="8715" max="8715" width="9.140625" style="63"/>
    <col min="8716" max="8717" width="14.28515625" style="63" customWidth="1"/>
    <col min="8718" max="8718" width="11" style="63" customWidth="1"/>
    <col min="8719" max="8960" width="9.140625" style="63"/>
    <col min="8961" max="8961" width="28.7109375" style="63" customWidth="1"/>
    <col min="8962" max="8962" width="14.5703125" style="63" bestFit="1" customWidth="1"/>
    <col min="8963" max="8963" width="2.85546875" style="63" customWidth="1"/>
    <col min="8964" max="8964" width="14.7109375" style="63" bestFit="1" customWidth="1"/>
    <col min="8965" max="8965" width="11.42578125" style="63" customWidth="1"/>
    <col min="8966" max="8966" width="10.5703125" style="63" customWidth="1"/>
    <col min="8967" max="8967" width="9.140625" style="63"/>
    <col min="8968" max="8968" width="10" style="63" customWidth="1"/>
    <col min="8969" max="8969" width="9.140625" style="63"/>
    <col min="8970" max="8970" width="11.28515625" style="63" customWidth="1"/>
    <col min="8971" max="8971" width="9.140625" style="63"/>
    <col min="8972" max="8973" width="14.28515625" style="63" customWidth="1"/>
    <col min="8974" max="8974" width="11" style="63" customWidth="1"/>
    <col min="8975" max="9216" width="9.140625" style="63"/>
    <col min="9217" max="9217" width="28.7109375" style="63" customWidth="1"/>
    <col min="9218" max="9218" width="14.5703125" style="63" bestFit="1" customWidth="1"/>
    <col min="9219" max="9219" width="2.85546875" style="63" customWidth="1"/>
    <col min="9220" max="9220" width="14.7109375" style="63" bestFit="1" customWidth="1"/>
    <col min="9221" max="9221" width="11.42578125" style="63" customWidth="1"/>
    <col min="9222" max="9222" width="10.5703125" style="63" customWidth="1"/>
    <col min="9223" max="9223" width="9.140625" style="63"/>
    <col min="9224" max="9224" width="10" style="63" customWidth="1"/>
    <col min="9225" max="9225" width="9.140625" style="63"/>
    <col min="9226" max="9226" width="11.28515625" style="63" customWidth="1"/>
    <col min="9227" max="9227" width="9.140625" style="63"/>
    <col min="9228" max="9229" width="14.28515625" style="63" customWidth="1"/>
    <col min="9230" max="9230" width="11" style="63" customWidth="1"/>
    <col min="9231" max="9472" width="9.140625" style="63"/>
    <col min="9473" max="9473" width="28.7109375" style="63" customWidth="1"/>
    <col min="9474" max="9474" width="14.5703125" style="63" bestFit="1" customWidth="1"/>
    <col min="9475" max="9475" width="2.85546875" style="63" customWidth="1"/>
    <col min="9476" max="9476" width="14.7109375" style="63" bestFit="1" customWidth="1"/>
    <col min="9477" max="9477" width="11.42578125" style="63" customWidth="1"/>
    <col min="9478" max="9478" width="10.5703125" style="63" customWidth="1"/>
    <col min="9479" max="9479" width="9.140625" style="63"/>
    <col min="9480" max="9480" width="10" style="63" customWidth="1"/>
    <col min="9481" max="9481" width="9.140625" style="63"/>
    <col min="9482" max="9482" width="11.28515625" style="63" customWidth="1"/>
    <col min="9483" max="9483" width="9.140625" style="63"/>
    <col min="9484" max="9485" width="14.28515625" style="63" customWidth="1"/>
    <col min="9486" max="9486" width="11" style="63" customWidth="1"/>
    <col min="9487" max="9728" width="9.140625" style="63"/>
    <col min="9729" max="9729" width="28.7109375" style="63" customWidth="1"/>
    <col min="9730" max="9730" width="14.5703125" style="63" bestFit="1" customWidth="1"/>
    <col min="9731" max="9731" width="2.85546875" style="63" customWidth="1"/>
    <col min="9732" max="9732" width="14.7109375" style="63" bestFit="1" customWidth="1"/>
    <col min="9733" max="9733" width="11.42578125" style="63" customWidth="1"/>
    <col min="9734" max="9734" width="10.5703125" style="63" customWidth="1"/>
    <col min="9735" max="9735" width="9.140625" style="63"/>
    <col min="9736" max="9736" width="10" style="63" customWidth="1"/>
    <col min="9737" max="9737" width="9.140625" style="63"/>
    <col min="9738" max="9738" width="11.28515625" style="63" customWidth="1"/>
    <col min="9739" max="9739" width="9.140625" style="63"/>
    <col min="9740" max="9741" width="14.28515625" style="63" customWidth="1"/>
    <col min="9742" max="9742" width="11" style="63" customWidth="1"/>
    <col min="9743" max="9984" width="9.140625" style="63"/>
    <col min="9985" max="9985" width="28.7109375" style="63" customWidth="1"/>
    <col min="9986" max="9986" width="14.5703125" style="63" bestFit="1" customWidth="1"/>
    <col min="9987" max="9987" width="2.85546875" style="63" customWidth="1"/>
    <col min="9988" max="9988" width="14.7109375" style="63" bestFit="1" customWidth="1"/>
    <col min="9989" max="9989" width="11.42578125" style="63" customWidth="1"/>
    <col min="9990" max="9990" width="10.5703125" style="63" customWidth="1"/>
    <col min="9991" max="9991" width="9.140625" style="63"/>
    <col min="9992" max="9992" width="10" style="63" customWidth="1"/>
    <col min="9993" max="9993" width="9.140625" style="63"/>
    <col min="9994" max="9994" width="11.28515625" style="63" customWidth="1"/>
    <col min="9995" max="9995" width="9.140625" style="63"/>
    <col min="9996" max="9997" width="14.28515625" style="63" customWidth="1"/>
    <col min="9998" max="9998" width="11" style="63" customWidth="1"/>
    <col min="9999" max="10240" width="9.140625" style="63"/>
    <col min="10241" max="10241" width="28.7109375" style="63" customWidth="1"/>
    <col min="10242" max="10242" width="14.5703125" style="63" bestFit="1" customWidth="1"/>
    <col min="10243" max="10243" width="2.85546875" style="63" customWidth="1"/>
    <col min="10244" max="10244" width="14.7109375" style="63" bestFit="1" customWidth="1"/>
    <col min="10245" max="10245" width="11.42578125" style="63" customWidth="1"/>
    <col min="10246" max="10246" width="10.5703125" style="63" customWidth="1"/>
    <col min="10247" max="10247" width="9.140625" style="63"/>
    <col min="10248" max="10248" width="10" style="63" customWidth="1"/>
    <col min="10249" max="10249" width="9.140625" style="63"/>
    <col min="10250" max="10250" width="11.28515625" style="63" customWidth="1"/>
    <col min="10251" max="10251" width="9.140625" style="63"/>
    <col min="10252" max="10253" width="14.28515625" style="63" customWidth="1"/>
    <col min="10254" max="10254" width="11" style="63" customWidth="1"/>
    <col min="10255" max="10496" width="9.140625" style="63"/>
    <col min="10497" max="10497" width="28.7109375" style="63" customWidth="1"/>
    <col min="10498" max="10498" width="14.5703125" style="63" bestFit="1" customWidth="1"/>
    <col min="10499" max="10499" width="2.85546875" style="63" customWidth="1"/>
    <col min="10500" max="10500" width="14.7109375" style="63" bestFit="1" customWidth="1"/>
    <col min="10501" max="10501" width="11.42578125" style="63" customWidth="1"/>
    <col min="10502" max="10502" width="10.5703125" style="63" customWidth="1"/>
    <col min="10503" max="10503" width="9.140625" style="63"/>
    <col min="10504" max="10504" width="10" style="63" customWidth="1"/>
    <col min="10505" max="10505" width="9.140625" style="63"/>
    <col min="10506" max="10506" width="11.28515625" style="63" customWidth="1"/>
    <col min="10507" max="10507" width="9.140625" style="63"/>
    <col min="10508" max="10509" width="14.28515625" style="63" customWidth="1"/>
    <col min="10510" max="10510" width="11" style="63" customWidth="1"/>
    <col min="10511" max="10752" width="9.140625" style="63"/>
    <col min="10753" max="10753" width="28.7109375" style="63" customWidth="1"/>
    <col min="10754" max="10754" width="14.5703125" style="63" bestFit="1" customWidth="1"/>
    <col min="10755" max="10755" width="2.85546875" style="63" customWidth="1"/>
    <col min="10756" max="10756" width="14.7109375" style="63" bestFit="1" customWidth="1"/>
    <col min="10757" max="10757" width="11.42578125" style="63" customWidth="1"/>
    <col min="10758" max="10758" width="10.5703125" style="63" customWidth="1"/>
    <col min="10759" max="10759" width="9.140625" style="63"/>
    <col min="10760" max="10760" width="10" style="63" customWidth="1"/>
    <col min="10761" max="10761" width="9.140625" style="63"/>
    <col min="10762" max="10762" width="11.28515625" style="63" customWidth="1"/>
    <col min="10763" max="10763" width="9.140625" style="63"/>
    <col min="10764" max="10765" width="14.28515625" style="63" customWidth="1"/>
    <col min="10766" max="10766" width="11" style="63" customWidth="1"/>
    <col min="10767" max="11008" width="9.140625" style="63"/>
    <col min="11009" max="11009" width="28.7109375" style="63" customWidth="1"/>
    <col min="11010" max="11010" width="14.5703125" style="63" bestFit="1" customWidth="1"/>
    <col min="11011" max="11011" width="2.85546875" style="63" customWidth="1"/>
    <col min="11012" max="11012" width="14.7109375" style="63" bestFit="1" customWidth="1"/>
    <col min="11013" max="11013" width="11.42578125" style="63" customWidth="1"/>
    <col min="11014" max="11014" width="10.5703125" style="63" customWidth="1"/>
    <col min="11015" max="11015" width="9.140625" style="63"/>
    <col min="11016" max="11016" width="10" style="63" customWidth="1"/>
    <col min="11017" max="11017" width="9.140625" style="63"/>
    <col min="11018" max="11018" width="11.28515625" style="63" customWidth="1"/>
    <col min="11019" max="11019" width="9.140625" style="63"/>
    <col min="11020" max="11021" width="14.28515625" style="63" customWidth="1"/>
    <col min="11022" max="11022" width="11" style="63" customWidth="1"/>
    <col min="11023" max="11264" width="9.140625" style="63"/>
    <col min="11265" max="11265" width="28.7109375" style="63" customWidth="1"/>
    <col min="11266" max="11266" width="14.5703125" style="63" bestFit="1" customWidth="1"/>
    <col min="11267" max="11267" width="2.85546875" style="63" customWidth="1"/>
    <col min="11268" max="11268" width="14.7109375" style="63" bestFit="1" customWidth="1"/>
    <col min="11269" max="11269" width="11.42578125" style="63" customWidth="1"/>
    <col min="11270" max="11270" width="10.5703125" style="63" customWidth="1"/>
    <col min="11271" max="11271" width="9.140625" style="63"/>
    <col min="11272" max="11272" width="10" style="63" customWidth="1"/>
    <col min="11273" max="11273" width="9.140625" style="63"/>
    <col min="11274" max="11274" width="11.28515625" style="63" customWidth="1"/>
    <col min="11275" max="11275" width="9.140625" style="63"/>
    <col min="11276" max="11277" width="14.28515625" style="63" customWidth="1"/>
    <col min="11278" max="11278" width="11" style="63" customWidth="1"/>
    <col min="11279" max="11520" width="9.140625" style="63"/>
    <col min="11521" max="11521" width="28.7109375" style="63" customWidth="1"/>
    <col min="11522" max="11522" width="14.5703125" style="63" bestFit="1" customWidth="1"/>
    <col min="11523" max="11523" width="2.85546875" style="63" customWidth="1"/>
    <col min="11524" max="11524" width="14.7109375" style="63" bestFit="1" customWidth="1"/>
    <col min="11525" max="11525" width="11.42578125" style="63" customWidth="1"/>
    <col min="11526" max="11526" width="10.5703125" style="63" customWidth="1"/>
    <col min="11527" max="11527" width="9.140625" style="63"/>
    <col min="11528" max="11528" width="10" style="63" customWidth="1"/>
    <col min="11529" max="11529" width="9.140625" style="63"/>
    <col min="11530" max="11530" width="11.28515625" style="63" customWidth="1"/>
    <col min="11531" max="11531" width="9.140625" style="63"/>
    <col min="11532" max="11533" width="14.28515625" style="63" customWidth="1"/>
    <col min="11534" max="11534" width="11" style="63" customWidth="1"/>
    <col min="11535" max="11776" width="9.140625" style="63"/>
    <col min="11777" max="11777" width="28.7109375" style="63" customWidth="1"/>
    <col min="11778" max="11778" width="14.5703125" style="63" bestFit="1" customWidth="1"/>
    <col min="11779" max="11779" width="2.85546875" style="63" customWidth="1"/>
    <col min="11780" max="11780" width="14.7109375" style="63" bestFit="1" customWidth="1"/>
    <col min="11781" max="11781" width="11.42578125" style="63" customWidth="1"/>
    <col min="11782" max="11782" width="10.5703125" style="63" customWidth="1"/>
    <col min="11783" max="11783" width="9.140625" style="63"/>
    <col min="11784" max="11784" width="10" style="63" customWidth="1"/>
    <col min="11785" max="11785" width="9.140625" style="63"/>
    <col min="11786" max="11786" width="11.28515625" style="63" customWidth="1"/>
    <col min="11787" max="11787" width="9.140625" style="63"/>
    <col min="11788" max="11789" width="14.28515625" style="63" customWidth="1"/>
    <col min="11790" max="11790" width="11" style="63" customWidth="1"/>
    <col min="11791" max="12032" width="9.140625" style="63"/>
    <col min="12033" max="12033" width="28.7109375" style="63" customWidth="1"/>
    <col min="12034" max="12034" width="14.5703125" style="63" bestFit="1" customWidth="1"/>
    <col min="12035" max="12035" width="2.85546875" style="63" customWidth="1"/>
    <col min="12036" max="12036" width="14.7109375" style="63" bestFit="1" customWidth="1"/>
    <col min="12037" max="12037" width="11.42578125" style="63" customWidth="1"/>
    <col min="12038" max="12038" width="10.5703125" style="63" customWidth="1"/>
    <col min="12039" max="12039" width="9.140625" style="63"/>
    <col min="12040" max="12040" width="10" style="63" customWidth="1"/>
    <col min="12041" max="12041" width="9.140625" style="63"/>
    <col min="12042" max="12042" width="11.28515625" style="63" customWidth="1"/>
    <col min="12043" max="12043" width="9.140625" style="63"/>
    <col min="12044" max="12045" width="14.28515625" style="63" customWidth="1"/>
    <col min="12046" max="12046" width="11" style="63" customWidth="1"/>
    <col min="12047" max="12288" width="9.140625" style="63"/>
    <col min="12289" max="12289" width="28.7109375" style="63" customWidth="1"/>
    <col min="12290" max="12290" width="14.5703125" style="63" bestFit="1" customWidth="1"/>
    <col min="12291" max="12291" width="2.85546875" style="63" customWidth="1"/>
    <col min="12292" max="12292" width="14.7109375" style="63" bestFit="1" customWidth="1"/>
    <col min="12293" max="12293" width="11.42578125" style="63" customWidth="1"/>
    <col min="12294" max="12294" width="10.5703125" style="63" customWidth="1"/>
    <col min="12295" max="12295" width="9.140625" style="63"/>
    <col min="12296" max="12296" width="10" style="63" customWidth="1"/>
    <col min="12297" max="12297" width="9.140625" style="63"/>
    <col min="12298" max="12298" width="11.28515625" style="63" customWidth="1"/>
    <col min="12299" max="12299" width="9.140625" style="63"/>
    <col min="12300" max="12301" width="14.28515625" style="63" customWidth="1"/>
    <col min="12302" max="12302" width="11" style="63" customWidth="1"/>
    <col min="12303" max="12544" width="9.140625" style="63"/>
    <col min="12545" max="12545" width="28.7109375" style="63" customWidth="1"/>
    <col min="12546" max="12546" width="14.5703125" style="63" bestFit="1" customWidth="1"/>
    <col min="12547" max="12547" width="2.85546875" style="63" customWidth="1"/>
    <col min="12548" max="12548" width="14.7109375" style="63" bestFit="1" customWidth="1"/>
    <col min="12549" max="12549" width="11.42578125" style="63" customWidth="1"/>
    <col min="12550" max="12550" width="10.5703125" style="63" customWidth="1"/>
    <col min="12551" max="12551" width="9.140625" style="63"/>
    <col min="12552" max="12552" width="10" style="63" customWidth="1"/>
    <col min="12553" max="12553" width="9.140625" style="63"/>
    <col min="12554" max="12554" width="11.28515625" style="63" customWidth="1"/>
    <col min="12555" max="12555" width="9.140625" style="63"/>
    <col min="12556" max="12557" width="14.28515625" style="63" customWidth="1"/>
    <col min="12558" max="12558" width="11" style="63" customWidth="1"/>
    <col min="12559" max="12800" width="9.140625" style="63"/>
    <col min="12801" max="12801" width="28.7109375" style="63" customWidth="1"/>
    <col min="12802" max="12802" width="14.5703125" style="63" bestFit="1" customWidth="1"/>
    <col min="12803" max="12803" width="2.85546875" style="63" customWidth="1"/>
    <col min="12804" max="12804" width="14.7109375" style="63" bestFit="1" customWidth="1"/>
    <col min="12805" max="12805" width="11.42578125" style="63" customWidth="1"/>
    <col min="12806" max="12806" width="10.5703125" style="63" customWidth="1"/>
    <col min="12807" max="12807" width="9.140625" style="63"/>
    <col min="12808" max="12808" width="10" style="63" customWidth="1"/>
    <col min="12809" max="12809" width="9.140625" style="63"/>
    <col min="12810" max="12810" width="11.28515625" style="63" customWidth="1"/>
    <col min="12811" max="12811" width="9.140625" style="63"/>
    <col min="12812" max="12813" width="14.28515625" style="63" customWidth="1"/>
    <col min="12814" max="12814" width="11" style="63" customWidth="1"/>
    <col min="12815" max="13056" width="9.140625" style="63"/>
    <col min="13057" max="13057" width="28.7109375" style="63" customWidth="1"/>
    <col min="13058" max="13058" width="14.5703125" style="63" bestFit="1" customWidth="1"/>
    <col min="13059" max="13059" width="2.85546875" style="63" customWidth="1"/>
    <col min="13060" max="13060" width="14.7109375" style="63" bestFit="1" customWidth="1"/>
    <col min="13061" max="13061" width="11.42578125" style="63" customWidth="1"/>
    <col min="13062" max="13062" width="10.5703125" style="63" customWidth="1"/>
    <col min="13063" max="13063" width="9.140625" style="63"/>
    <col min="13064" max="13064" width="10" style="63" customWidth="1"/>
    <col min="13065" max="13065" width="9.140625" style="63"/>
    <col min="13066" max="13066" width="11.28515625" style="63" customWidth="1"/>
    <col min="13067" max="13067" width="9.140625" style="63"/>
    <col min="13068" max="13069" width="14.28515625" style="63" customWidth="1"/>
    <col min="13070" max="13070" width="11" style="63" customWidth="1"/>
    <col min="13071" max="13312" width="9.140625" style="63"/>
    <col min="13313" max="13313" width="28.7109375" style="63" customWidth="1"/>
    <col min="13314" max="13314" width="14.5703125" style="63" bestFit="1" customWidth="1"/>
    <col min="13315" max="13315" width="2.85546875" style="63" customWidth="1"/>
    <col min="13316" max="13316" width="14.7109375" style="63" bestFit="1" customWidth="1"/>
    <col min="13317" max="13317" width="11.42578125" style="63" customWidth="1"/>
    <col min="13318" max="13318" width="10.5703125" style="63" customWidth="1"/>
    <col min="13319" max="13319" width="9.140625" style="63"/>
    <col min="13320" max="13320" width="10" style="63" customWidth="1"/>
    <col min="13321" max="13321" width="9.140625" style="63"/>
    <col min="13322" max="13322" width="11.28515625" style="63" customWidth="1"/>
    <col min="13323" max="13323" width="9.140625" style="63"/>
    <col min="13324" max="13325" width="14.28515625" style="63" customWidth="1"/>
    <col min="13326" max="13326" width="11" style="63" customWidth="1"/>
    <col min="13327" max="13568" width="9.140625" style="63"/>
    <col min="13569" max="13569" width="28.7109375" style="63" customWidth="1"/>
    <col min="13570" max="13570" width="14.5703125" style="63" bestFit="1" customWidth="1"/>
    <col min="13571" max="13571" width="2.85546875" style="63" customWidth="1"/>
    <col min="13572" max="13572" width="14.7109375" style="63" bestFit="1" customWidth="1"/>
    <col min="13573" max="13573" width="11.42578125" style="63" customWidth="1"/>
    <col min="13574" max="13574" width="10.5703125" style="63" customWidth="1"/>
    <col min="13575" max="13575" width="9.140625" style="63"/>
    <col min="13576" max="13576" width="10" style="63" customWidth="1"/>
    <col min="13577" max="13577" width="9.140625" style="63"/>
    <col min="13578" max="13578" width="11.28515625" style="63" customWidth="1"/>
    <col min="13579" max="13579" width="9.140625" style="63"/>
    <col min="13580" max="13581" width="14.28515625" style="63" customWidth="1"/>
    <col min="13582" max="13582" width="11" style="63" customWidth="1"/>
    <col min="13583" max="13824" width="9.140625" style="63"/>
    <col min="13825" max="13825" width="28.7109375" style="63" customWidth="1"/>
    <col min="13826" max="13826" width="14.5703125" style="63" bestFit="1" customWidth="1"/>
    <col min="13827" max="13827" width="2.85546875" style="63" customWidth="1"/>
    <col min="13828" max="13828" width="14.7109375" style="63" bestFit="1" customWidth="1"/>
    <col min="13829" max="13829" width="11.42578125" style="63" customWidth="1"/>
    <col min="13830" max="13830" width="10.5703125" style="63" customWidth="1"/>
    <col min="13831" max="13831" width="9.140625" style="63"/>
    <col min="13832" max="13832" width="10" style="63" customWidth="1"/>
    <col min="13833" max="13833" width="9.140625" style="63"/>
    <col min="13834" max="13834" width="11.28515625" style="63" customWidth="1"/>
    <col min="13835" max="13835" width="9.140625" style="63"/>
    <col min="13836" max="13837" width="14.28515625" style="63" customWidth="1"/>
    <col min="13838" max="13838" width="11" style="63" customWidth="1"/>
    <col min="13839" max="14080" width="9.140625" style="63"/>
    <col min="14081" max="14081" width="28.7109375" style="63" customWidth="1"/>
    <col min="14082" max="14082" width="14.5703125" style="63" bestFit="1" customWidth="1"/>
    <col min="14083" max="14083" width="2.85546875" style="63" customWidth="1"/>
    <col min="14084" max="14084" width="14.7109375" style="63" bestFit="1" customWidth="1"/>
    <col min="14085" max="14085" width="11.42578125" style="63" customWidth="1"/>
    <col min="14086" max="14086" width="10.5703125" style="63" customWidth="1"/>
    <col min="14087" max="14087" width="9.140625" style="63"/>
    <col min="14088" max="14088" width="10" style="63" customWidth="1"/>
    <col min="14089" max="14089" width="9.140625" style="63"/>
    <col min="14090" max="14090" width="11.28515625" style="63" customWidth="1"/>
    <col min="14091" max="14091" width="9.140625" style="63"/>
    <col min="14092" max="14093" width="14.28515625" style="63" customWidth="1"/>
    <col min="14094" max="14094" width="11" style="63" customWidth="1"/>
    <col min="14095" max="14336" width="9.140625" style="63"/>
    <col min="14337" max="14337" width="28.7109375" style="63" customWidth="1"/>
    <col min="14338" max="14338" width="14.5703125" style="63" bestFit="1" customWidth="1"/>
    <col min="14339" max="14339" width="2.85546875" style="63" customWidth="1"/>
    <col min="14340" max="14340" width="14.7109375" style="63" bestFit="1" customWidth="1"/>
    <col min="14341" max="14341" width="11.42578125" style="63" customWidth="1"/>
    <col min="14342" max="14342" width="10.5703125" style="63" customWidth="1"/>
    <col min="14343" max="14343" width="9.140625" style="63"/>
    <col min="14344" max="14344" width="10" style="63" customWidth="1"/>
    <col min="14345" max="14345" width="9.140625" style="63"/>
    <col min="14346" max="14346" width="11.28515625" style="63" customWidth="1"/>
    <col min="14347" max="14347" width="9.140625" style="63"/>
    <col min="14348" max="14349" width="14.28515625" style="63" customWidth="1"/>
    <col min="14350" max="14350" width="11" style="63" customWidth="1"/>
    <col min="14351" max="14592" width="9.140625" style="63"/>
    <col min="14593" max="14593" width="28.7109375" style="63" customWidth="1"/>
    <col min="14594" max="14594" width="14.5703125" style="63" bestFit="1" customWidth="1"/>
    <col min="14595" max="14595" width="2.85546875" style="63" customWidth="1"/>
    <col min="14596" max="14596" width="14.7109375" style="63" bestFit="1" customWidth="1"/>
    <col min="14597" max="14597" width="11.42578125" style="63" customWidth="1"/>
    <col min="14598" max="14598" width="10.5703125" style="63" customWidth="1"/>
    <col min="14599" max="14599" width="9.140625" style="63"/>
    <col min="14600" max="14600" width="10" style="63" customWidth="1"/>
    <col min="14601" max="14601" width="9.140625" style="63"/>
    <col min="14602" max="14602" width="11.28515625" style="63" customWidth="1"/>
    <col min="14603" max="14603" width="9.140625" style="63"/>
    <col min="14604" max="14605" width="14.28515625" style="63" customWidth="1"/>
    <col min="14606" max="14606" width="11" style="63" customWidth="1"/>
    <col min="14607" max="14848" width="9.140625" style="63"/>
    <col min="14849" max="14849" width="28.7109375" style="63" customWidth="1"/>
    <col min="14850" max="14850" width="14.5703125" style="63" bestFit="1" customWidth="1"/>
    <col min="14851" max="14851" width="2.85546875" style="63" customWidth="1"/>
    <col min="14852" max="14852" width="14.7109375" style="63" bestFit="1" customWidth="1"/>
    <col min="14853" max="14853" width="11.42578125" style="63" customWidth="1"/>
    <col min="14854" max="14854" width="10.5703125" style="63" customWidth="1"/>
    <col min="14855" max="14855" width="9.140625" style="63"/>
    <col min="14856" max="14856" width="10" style="63" customWidth="1"/>
    <col min="14857" max="14857" width="9.140625" style="63"/>
    <col min="14858" max="14858" width="11.28515625" style="63" customWidth="1"/>
    <col min="14859" max="14859" width="9.140625" style="63"/>
    <col min="14860" max="14861" width="14.28515625" style="63" customWidth="1"/>
    <col min="14862" max="14862" width="11" style="63" customWidth="1"/>
    <col min="14863" max="15104" width="9.140625" style="63"/>
    <col min="15105" max="15105" width="28.7109375" style="63" customWidth="1"/>
    <col min="15106" max="15106" width="14.5703125" style="63" bestFit="1" customWidth="1"/>
    <col min="15107" max="15107" width="2.85546875" style="63" customWidth="1"/>
    <col min="15108" max="15108" width="14.7109375" style="63" bestFit="1" customWidth="1"/>
    <col min="15109" max="15109" width="11.42578125" style="63" customWidth="1"/>
    <col min="15110" max="15110" width="10.5703125" style="63" customWidth="1"/>
    <col min="15111" max="15111" width="9.140625" style="63"/>
    <col min="15112" max="15112" width="10" style="63" customWidth="1"/>
    <col min="15113" max="15113" width="9.140625" style="63"/>
    <col min="15114" max="15114" width="11.28515625" style="63" customWidth="1"/>
    <col min="15115" max="15115" width="9.140625" style="63"/>
    <col min="15116" max="15117" width="14.28515625" style="63" customWidth="1"/>
    <col min="15118" max="15118" width="11" style="63" customWidth="1"/>
    <col min="15119" max="15360" width="9.140625" style="63"/>
    <col min="15361" max="15361" width="28.7109375" style="63" customWidth="1"/>
    <col min="15362" max="15362" width="14.5703125" style="63" bestFit="1" customWidth="1"/>
    <col min="15363" max="15363" width="2.85546875" style="63" customWidth="1"/>
    <col min="15364" max="15364" width="14.7109375" style="63" bestFit="1" customWidth="1"/>
    <col min="15365" max="15365" width="11.42578125" style="63" customWidth="1"/>
    <col min="15366" max="15366" width="10.5703125" style="63" customWidth="1"/>
    <col min="15367" max="15367" width="9.140625" style="63"/>
    <col min="15368" max="15368" width="10" style="63" customWidth="1"/>
    <col min="15369" max="15369" width="9.140625" style="63"/>
    <col min="15370" max="15370" width="11.28515625" style="63" customWidth="1"/>
    <col min="15371" max="15371" width="9.140625" style="63"/>
    <col min="15372" max="15373" width="14.28515625" style="63" customWidth="1"/>
    <col min="15374" max="15374" width="11" style="63" customWidth="1"/>
    <col min="15375" max="15616" width="9.140625" style="63"/>
    <col min="15617" max="15617" width="28.7109375" style="63" customWidth="1"/>
    <col min="15618" max="15618" width="14.5703125" style="63" bestFit="1" customWidth="1"/>
    <col min="15619" max="15619" width="2.85546875" style="63" customWidth="1"/>
    <col min="15620" max="15620" width="14.7109375" style="63" bestFit="1" customWidth="1"/>
    <col min="15621" max="15621" width="11.42578125" style="63" customWidth="1"/>
    <col min="15622" max="15622" width="10.5703125" style="63" customWidth="1"/>
    <col min="15623" max="15623" width="9.140625" style="63"/>
    <col min="15624" max="15624" width="10" style="63" customWidth="1"/>
    <col min="15625" max="15625" width="9.140625" style="63"/>
    <col min="15626" max="15626" width="11.28515625" style="63" customWidth="1"/>
    <col min="15627" max="15627" width="9.140625" style="63"/>
    <col min="15628" max="15629" width="14.28515625" style="63" customWidth="1"/>
    <col min="15630" max="15630" width="11" style="63" customWidth="1"/>
    <col min="15631" max="15872" width="9.140625" style="63"/>
    <col min="15873" max="15873" width="28.7109375" style="63" customWidth="1"/>
    <col min="15874" max="15874" width="14.5703125" style="63" bestFit="1" customWidth="1"/>
    <col min="15875" max="15875" width="2.85546875" style="63" customWidth="1"/>
    <col min="15876" max="15876" width="14.7109375" style="63" bestFit="1" customWidth="1"/>
    <col min="15877" max="15877" width="11.42578125" style="63" customWidth="1"/>
    <col min="15878" max="15878" width="10.5703125" style="63" customWidth="1"/>
    <col min="15879" max="15879" width="9.140625" style="63"/>
    <col min="15880" max="15880" width="10" style="63" customWidth="1"/>
    <col min="15881" max="15881" width="9.140625" style="63"/>
    <col min="15882" max="15882" width="11.28515625" style="63" customWidth="1"/>
    <col min="15883" max="15883" width="9.140625" style="63"/>
    <col min="15884" max="15885" width="14.28515625" style="63" customWidth="1"/>
    <col min="15886" max="15886" width="11" style="63" customWidth="1"/>
    <col min="15887" max="16128" width="9.140625" style="63"/>
    <col min="16129" max="16129" width="28.7109375" style="63" customWidth="1"/>
    <col min="16130" max="16130" width="14.5703125" style="63" bestFit="1" customWidth="1"/>
    <col min="16131" max="16131" width="2.85546875" style="63" customWidth="1"/>
    <col min="16132" max="16132" width="14.7109375" style="63" bestFit="1" customWidth="1"/>
    <col min="16133" max="16133" width="11.42578125" style="63" customWidth="1"/>
    <col min="16134" max="16134" width="10.5703125" style="63" customWidth="1"/>
    <col min="16135" max="16135" width="9.140625" style="63"/>
    <col min="16136" max="16136" width="10" style="63" customWidth="1"/>
    <col min="16137" max="16137" width="9.140625" style="63"/>
    <col min="16138" max="16138" width="11.28515625" style="63" customWidth="1"/>
    <col min="16139" max="16139" width="9.140625" style="63"/>
    <col min="16140" max="16141" width="14.28515625" style="63" customWidth="1"/>
    <col min="16142" max="16142" width="11" style="63" customWidth="1"/>
    <col min="16143" max="16384" width="9.140625" style="63"/>
  </cols>
  <sheetData>
    <row r="1" spans="1:17" ht="23.25" x14ac:dyDescent="0.35">
      <c r="A1" s="93">
        <v>2022</v>
      </c>
      <c r="B1" s="84"/>
      <c r="C1" s="84"/>
      <c r="D1" s="85" t="s">
        <v>227</v>
      </c>
      <c r="E1" s="88">
        <v>0</v>
      </c>
      <c r="F1" s="84"/>
      <c r="G1" s="84"/>
      <c r="H1" s="84"/>
      <c r="I1" s="84"/>
      <c r="J1" s="84"/>
      <c r="K1" s="84"/>
      <c r="L1" s="84"/>
      <c r="M1" s="84"/>
      <c r="N1" s="84"/>
      <c r="O1" s="84"/>
      <c r="P1" s="65" t="s">
        <v>175</v>
      </c>
    </row>
    <row r="2" spans="1:17" ht="15.75" x14ac:dyDescent="0.25">
      <c r="A2" s="82"/>
      <c r="B2" s="84"/>
      <c r="C2" s="84"/>
      <c r="D2" s="85"/>
      <c r="E2" s="88"/>
      <c r="F2" s="84"/>
      <c r="G2" s="84"/>
      <c r="H2" s="84"/>
      <c r="I2" s="84"/>
      <c r="J2" s="84"/>
      <c r="K2" s="84"/>
      <c r="L2" s="84"/>
      <c r="M2" s="84"/>
      <c r="N2" s="84"/>
      <c r="O2" s="84"/>
      <c r="Q2" s="64" t="s">
        <v>176</v>
      </c>
    </row>
    <row r="3" spans="1:17" ht="15.75" x14ac:dyDescent="0.25">
      <c r="A3" s="84" t="s">
        <v>228</v>
      </c>
      <c r="B3" s="84"/>
      <c r="C3" s="84"/>
      <c r="D3" s="84"/>
      <c r="E3" s="84"/>
      <c r="F3" s="84"/>
      <c r="G3" s="84"/>
      <c r="H3" s="84"/>
      <c r="I3" s="84"/>
      <c r="J3" s="84"/>
      <c r="K3" s="84"/>
      <c r="L3" s="84"/>
      <c r="M3" s="84"/>
      <c r="N3" s="84"/>
      <c r="O3" s="84"/>
      <c r="P3" s="84"/>
    </row>
    <row r="4" spans="1:17" ht="15.75" x14ac:dyDescent="0.25">
      <c r="A4" s="85" t="s">
        <v>229</v>
      </c>
      <c r="B4" s="84"/>
      <c r="C4" s="84"/>
      <c r="D4" s="84"/>
      <c r="E4" s="84"/>
      <c r="F4" s="84"/>
      <c r="G4" s="84"/>
      <c r="H4" s="84"/>
      <c r="I4" s="84"/>
      <c r="J4" s="84"/>
      <c r="K4" s="84"/>
      <c r="L4" s="84"/>
      <c r="M4" s="84"/>
      <c r="N4" s="84"/>
      <c r="O4" s="84"/>
      <c r="P4" s="84"/>
    </row>
    <row r="5" spans="1:17" ht="15.75" x14ac:dyDescent="0.25">
      <c r="A5" s="82"/>
      <c r="B5" s="84"/>
      <c r="C5" s="84"/>
      <c r="D5" s="84"/>
      <c r="E5" s="84"/>
      <c r="F5" s="84"/>
      <c r="G5" s="84"/>
      <c r="H5" s="84"/>
      <c r="I5" s="84"/>
      <c r="J5" s="84"/>
      <c r="K5" s="84"/>
      <c r="L5" s="84"/>
      <c r="M5" s="84"/>
      <c r="N5" s="84"/>
      <c r="O5" s="84"/>
      <c r="P5" s="84"/>
    </row>
    <row r="6" spans="1:17" ht="15.75" x14ac:dyDescent="0.25">
      <c r="A6" s="84" t="s">
        <v>230</v>
      </c>
      <c r="B6" s="94" t="s">
        <v>231</v>
      </c>
      <c r="C6" s="84"/>
      <c r="D6" s="84"/>
      <c r="E6" s="84"/>
      <c r="F6" s="84"/>
      <c r="G6" s="84"/>
      <c r="H6" s="84"/>
      <c r="I6" s="84"/>
      <c r="J6" s="84"/>
      <c r="K6" s="84"/>
      <c r="L6" s="84"/>
      <c r="M6" s="84"/>
      <c r="N6" s="84"/>
      <c r="O6" s="84"/>
      <c r="P6" s="84"/>
    </row>
    <row r="7" spans="1:17" ht="15.75" x14ac:dyDescent="0.25">
      <c r="A7" s="84" t="s">
        <v>92</v>
      </c>
      <c r="B7" s="94" t="s">
        <v>232</v>
      </c>
      <c r="C7" s="84"/>
      <c r="D7" s="84"/>
      <c r="E7" s="84"/>
      <c r="F7" s="84"/>
      <c r="G7" s="84"/>
      <c r="H7" s="84"/>
      <c r="I7" s="84"/>
      <c r="J7" s="84"/>
      <c r="K7" s="84"/>
      <c r="L7" s="84"/>
      <c r="M7" s="84"/>
      <c r="N7" s="84"/>
      <c r="O7" s="84"/>
      <c r="P7" s="84"/>
    </row>
    <row r="8" spans="1:17" ht="15.75" x14ac:dyDescent="0.25">
      <c r="A8" s="84"/>
      <c r="B8" s="84"/>
      <c r="C8" s="84"/>
      <c r="D8" s="84"/>
      <c r="E8" s="84"/>
      <c r="F8" s="84"/>
      <c r="G8" s="84"/>
      <c r="H8" s="84"/>
      <c r="I8" s="84"/>
      <c r="J8" s="84"/>
      <c r="K8" s="84"/>
      <c r="L8" s="84"/>
      <c r="M8" s="84"/>
      <c r="N8" s="84"/>
      <c r="O8" s="84"/>
      <c r="P8" s="84"/>
    </row>
    <row r="9" spans="1:17" ht="15.75" x14ac:dyDescent="0.25">
      <c r="A9" s="84"/>
      <c r="B9" s="84"/>
      <c r="D9" s="95" t="s">
        <v>233</v>
      </c>
      <c r="E9" s="95"/>
      <c r="F9" s="84"/>
      <c r="H9" s="84"/>
      <c r="I9" s="84"/>
      <c r="J9" s="84"/>
      <c r="K9" s="84"/>
      <c r="L9" s="84"/>
      <c r="M9" s="84"/>
      <c r="N9" s="84"/>
      <c r="O9" s="84"/>
      <c r="P9" s="84"/>
    </row>
    <row r="10" spans="1:17" ht="15.75" x14ac:dyDescent="0.25">
      <c r="A10" s="84" t="s">
        <v>234</v>
      </c>
      <c r="B10" s="84"/>
      <c r="D10" s="95" t="s">
        <v>235</v>
      </c>
      <c r="E10" s="96" t="s">
        <v>236</v>
      </c>
      <c r="F10" s="84"/>
      <c r="G10" s="97"/>
      <c r="H10" s="84"/>
      <c r="I10" s="84"/>
      <c r="J10" s="84"/>
      <c r="K10" s="84"/>
      <c r="L10" s="84"/>
      <c r="M10" s="84"/>
      <c r="N10" s="84"/>
      <c r="O10" s="84"/>
      <c r="P10" s="84"/>
    </row>
    <row r="11" spans="1:17" ht="15.75" x14ac:dyDescent="0.25">
      <c r="A11" s="84" t="s">
        <v>237</v>
      </c>
      <c r="B11" s="98">
        <v>5600</v>
      </c>
      <c r="D11" s="99" t="s">
        <v>238</v>
      </c>
      <c r="E11" s="100">
        <f>+B29</f>
        <v>0.24937499999999999</v>
      </c>
      <c r="F11" s="84"/>
      <c r="H11" s="84"/>
      <c r="I11" s="84"/>
      <c r="J11" s="84"/>
      <c r="K11" s="84"/>
      <c r="L11" s="84"/>
      <c r="M11" s="84"/>
      <c r="N11" s="84"/>
      <c r="O11" s="84"/>
      <c r="P11" s="84"/>
    </row>
    <row r="12" spans="1:17" ht="15.75" x14ac:dyDescent="0.25">
      <c r="A12" s="84" t="s">
        <v>239</v>
      </c>
      <c r="B12" s="98"/>
      <c r="C12" s="84"/>
      <c r="D12" s="101" t="s">
        <v>240</v>
      </c>
      <c r="E12" s="101">
        <v>0.25</v>
      </c>
      <c r="F12" s="84"/>
      <c r="G12" s="84"/>
      <c r="H12" s="84"/>
      <c r="I12" s="84"/>
      <c r="J12" s="84"/>
      <c r="K12" s="84"/>
      <c r="L12" s="84"/>
      <c r="M12" s="84"/>
      <c r="N12" s="84"/>
      <c r="O12" s="84"/>
      <c r="P12" s="84"/>
    </row>
    <row r="13" spans="1:17" ht="15.75" x14ac:dyDescent="0.25">
      <c r="A13" s="84" t="s">
        <v>241</v>
      </c>
      <c r="B13" s="98">
        <v>1470</v>
      </c>
      <c r="C13" s="84"/>
      <c r="D13" s="84"/>
      <c r="E13" s="84"/>
      <c r="F13" s="84"/>
      <c r="G13" s="84"/>
      <c r="H13" s="102" t="s">
        <v>242</v>
      </c>
      <c r="I13" s="84"/>
      <c r="J13" s="84"/>
      <c r="K13" s="84"/>
      <c r="L13" s="84"/>
      <c r="M13" s="84"/>
      <c r="N13" s="84"/>
      <c r="O13" s="84"/>
      <c r="P13" s="84"/>
    </row>
    <row r="14" spans="1:17" ht="15.75" x14ac:dyDescent="0.25">
      <c r="A14" s="84" t="s">
        <v>243</v>
      </c>
      <c r="B14" s="98"/>
      <c r="C14" s="84"/>
      <c r="D14" s="84"/>
      <c r="E14" s="84"/>
      <c r="F14" s="84"/>
      <c r="G14" s="84"/>
      <c r="H14" s="84"/>
      <c r="I14" s="84"/>
      <c r="J14" s="84"/>
      <c r="K14" s="84"/>
      <c r="L14" s="84"/>
      <c r="M14" s="84"/>
      <c r="N14" s="84"/>
      <c r="O14" s="84"/>
      <c r="P14" s="84"/>
    </row>
    <row r="15" spans="1:17" ht="15.75" x14ac:dyDescent="0.25">
      <c r="A15" s="84" t="s">
        <v>244</v>
      </c>
      <c r="B15" s="98"/>
      <c r="C15" s="84"/>
      <c r="D15" s="84"/>
      <c r="E15" s="84"/>
      <c r="F15" s="84"/>
      <c r="G15" s="84"/>
      <c r="H15" s="84"/>
      <c r="I15" s="84"/>
      <c r="J15" s="84"/>
      <c r="K15" s="84"/>
      <c r="L15" s="84"/>
      <c r="M15" s="84"/>
      <c r="N15" s="84"/>
      <c r="O15" s="84"/>
      <c r="P15" s="84"/>
    </row>
    <row r="16" spans="1:17" ht="15.75" x14ac:dyDescent="0.25">
      <c r="A16" s="84" t="s">
        <v>245</v>
      </c>
      <c r="B16" s="98">
        <v>0</v>
      </c>
      <c r="C16" s="84"/>
      <c r="D16" s="84"/>
      <c r="E16" s="84"/>
      <c r="F16" s="84"/>
      <c r="G16" s="84"/>
      <c r="H16" s="84"/>
      <c r="I16" s="84"/>
      <c r="J16" s="84"/>
      <c r="K16" s="84"/>
      <c r="L16" s="84"/>
      <c r="M16" s="84"/>
      <c r="N16" s="84"/>
      <c r="O16" s="84"/>
      <c r="P16" s="84"/>
    </row>
    <row r="17" spans="1:16" ht="15.75" x14ac:dyDescent="0.25">
      <c r="A17" s="84" t="s">
        <v>246</v>
      </c>
      <c r="B17" s="84"/>
      <c r="C17" s="84"/>
      <c r="D17" s="84"/>
      <c r="E17" s="84"/>
      <c r="F17" s="84"/>
      <c r="G17" s="84"/>
      <c r="H17" s="84"/>
      <c r="I17" s="84"/>
      <c r="J17" s="84"/>
      <c r="K17" s="84"/>
      <c r="L17" s="84"/>
      <c r="M17" s="84"/>
      <c r="N17" s="84"/>
      <c r="O17" s="84"/>
      <c r="P17" s="84"/>
    </row>
    <row r="18" spans="1:16" ht="15.75" x14ac:dyDescent="0.25">
      <c r="A18" s="84" t="s">
        <v>247</v>
      </c>
      <c r="B18" s="103"/>
      <c r="C18" s="84"/>
      <c r="D18" s="84"/>
      <c r="E18" s="84"/>
      <c r="F18" s="84"/>
      <c r="G18" s="84"/>
      <c r="H18" s="84"/>
      <c r="I18" s="84"/>
      <c r="J18" s="84"/>
      <c r="K18" s="84"/>
      <c r="L18" s="84"/>
      <c r="M18" s="84"/>
      <c r="N18" s="84"/>
      <c r="O18" s="84"/>
      <c r="P18" s="84"/>
    </row>
    <row r="19" spans="1:16" ht="15.75" x14ac:dyDescent="0.25">
      <c r="A19" s="84" t="s">
        <v>248</v>
      </c>
      <c r="B19" s="84">
        <f>SUM(B13:B18)</f>
        <v>1470</v>
      </c>
      <c r="C19" s="84"/>
      <c r="D19" s="104" t="s">
        <v>249</v>
      </c>
      <c r="E19" s="84"/>
      <c r="F19" s="84"/>
      <c r="G19" s="84"/>
      <c r="H19" s="84"/>
      <c r="I19" s="84"/>
      <c r="J19" s="84"/>
      <c r="K19" s="84"/>
      <c r="L19" s="84"/>
      <c r="M19" s="84"/>
      <c r="N19" s="84"/>
      <c r="O19" s="84"/>
      <c r="P19" s="84"/>
    </row>
    <row r="20" spans="1:16" ht="15.75" x14ac:dyDescent="0.25">
      <c r="A20" s="105" t="s">
        <v>250</v>
      </c>
      <c r="B20" s="106">
        <f>SUM(B13+B14+B15)/B11</f>
        <v>0.26250000000000001</v>
      </c>
      <c r="C20" s="107"/>
      <c r="D20" s="107"/>
      <c r="E20" s="107"/>
      <c r="F20" s="84"/>
      <c r="G20" s="84"/>
      <c r="H20" s="84"/>
      <c r="I20" s="84"/>
      <c r="J20" s="84"/>
      <c r="K20" s="84"/>
      <c r="L20" s="84"/>
      <c r="M20" s="84"/>
      <c r="N20" s="84"/>
      <c r="O20" s="84"/>
      <c r="P20" s="84"/>
    </row>
    <row r="21" spans="1:16" ht="15.75" x14ac:dyDescent="0.25">
      <c r="A21" s="105" t="s">
        <v>251</v>
      </c>
      <c r="B21" s="106">
        <f>+B16/B11</f>
        <v>0</v>
      </c>
      <c r="C21" s="107"/>
      <c r="D21" s="107"/>
      <c r="E21" s="107"/>
      <c r="F21" s="84"/>
      <c r="G21" s="84"/>
      <c r="H21" s="84"/>
      <c r="I21" s="84"/>
      <c r="J21" s="84"/>
      <c r="K21" s="84"/>
      <c r="L21" s="84"/>
      <c r="M21" s="84"/>
      <c r="N21" s="84"/>
      <c r="O21" s="84"/>
      <c r="P21" s="84"/>
    </row>
    <row r="22" spans="1:16" ht="15.75" x14ac:dyDescent="0.25">
      <c r="A22" s="105" t="s">
        <v>252</v>
      </c>
      <c r="B22" s="106">
        <f>(B17+B18)/B11</f>
        <v>0</v>
      </c>
      <c r="C22" s="107"/>
      <c r="D22" s="107"/>
      <c r="E22" s="107"/>
      <c r="F22" s="84"/>
      <c r="G22" s="84"/>
      <c r="H22" s="84"/>
      <c r="I22" s="84"/>
      <c r="J22" s="84"/>
      <c r="K22" s="84"/>
      <c r="L22" s="84"/>
      <c r="M22" s="84"/>
      <c r="N22" s="84"/>
      <c r="O22" s="84"/>
      <c r="P22" s="84"/>
    </row>
    <row r="23" spans="1:16" ht="15.75" x14ac:dyDescent="0.25">
      <c r="A23" s="84" t="s">
        <v>253</v>
      </c>
      <c r="B23" s="84">
        <f>B11-B14</f>
        <v>5600</v>
      </c>
      <c r="C23" s="84"/>
      <c r="D23" s="108" t="s">
        <v>254</v>
      </c>
      <c r="E23" s="84"/>
      <c r="F23" s="84"/>
      <c r="G23" s="84"/>
      <c r="H23" s="84"/>
      <c r="I23" s="84"/>
      <c r="J23" s="84"/>
      <c r="K23" s="84"/>
      <c r="L23" s="84"/>
      <c r="M23" s="84"/>
      <c r="N23" s="84"/>
      <c r="O23" s="84"/>
      <c r="P23" s="84"/>
    </row>
    <row r="24" spans="1:16" ht="15.75" x14ac:dyDescent="0.25">
      <c r="A24" s="109" t="s">
        <v>255</v>
      </c>
      <c r="B24" s="110">
        <f>SUM(B13+B15)/B23</f>
        <v>0.26250000000000001</v>
      </c>
      <c r="C24" s="84"/>
      <c r="D24" s="84"/>
      <c r="E24" s="84"/>
      <c r="F24" s="84"/>
      <c r="G24" s="84"/>
      <c r="H24" s="84"/>
      <c r="I24" s="84"/>
      <c r="J24" s="84"/>
      <c r="K24" s="84"/>
      <c r="L24" s="84"/>
      <c r="M24" s="84"/>
      <c r="N24" s="84"/>
      <c r="O24" s="84"/>
      <c r="P24" s="84"/>
    </row>
    <row r="25" spans="1:16" ht="15.75" x14ac:dyDescent="0.25">
      <c r="A25" s="109" t="s">
        <v>256</v>
      </c>
      <c r="B25" s="110">
        <f>+B16/B23</f>
        <v>0</v>
      </c>
      <c r="C25" s="84"/>
      <c r="D25" s="84"/>
      <c r="E25" s="84"/>
      <c r="F25" s="84"/>
      <c r="G25" s="84"/>
      <c r="H25" s="84"/>
      <c r="I25" s="84"/>
      <c r="J25" s="84"/>
      <c r="K25" s="84"/>
      <c r="L25" s="84"/>
      <c r="M25" s="84"/>
      <c r="N25" s="84"/>
      <c r="O25" s="84"/>
      <c r="P25" s="84"/>
    </row>
    <row r="26" spans="1:16" ht="15.75" x14ac:dyDescent="0.25">
      <c r="A26" s="109" t="s">
        <v>257</v>
      </c>
      <c r="B26" s="110">
        <f>SUM(B17+B18)/B23</f>
        <v>0</v>
      </c>
      <c r="C26" s="84"/>
      <c r="D26" s="84"/>
      <c r="E26" s="84"/>
      <c r="F26" s="84"/>
      <c r="G26" s="84"/>
      <c r="H26" s="84"/>
      <c r="I26" s="84"/>
      <c r="J26" s="84"/>
      <c r="K26" s="84"/>
      <c r="L26" s="84"/>
      <c r="M26" s="84"/>
      <c r="N26" s="84"/>
      <c r="O26" s="84"/>
      <c r="P26" s="84"/>
    </row>
    <row r="27" spans="1:16" ht="15.75" x14ac:dyDescent="0.25">
      <c r="A27" s="84"/>
      <c r="B27" s="84"/>
      <c r="C27" s="84"/>
      <c r="D27" s="84"/>
      <c r="E27" s="84"/>
      <c r="F27" s="84"/>
      <c r="G27" s="84"/>
      <c r="H27" s="84"/>
      <c r="I27" s="84"/>
      <c r="J27" s="84"/>
      <c r="K27" s="84"/>
      <c r="L27" s="84"/>
      <c r="M27" s="84"/>
      <c r="N27" s="84"/>
      <c r="O27" s="84"/>
      <c r="P27" s="84"/>
    </row>
    <row r="28" spans="1:16" ht="15.75" x14ac:dyDescent="0.25">
      <c r="A28" s="87" t="s">
        <v>258</v>
      </c>
      <c r="B28" s="83">
        <f>SUM(B20*0.95)+(B21*0.5)+(B22*0.2)</f>
        <v>0.24937499999999999</v>
      </c>
      <c r="C28" s="86"/>
      <c r="D28" s="111" t="s">
        <v>259</v>
      </c>
      <c r="E28" s="86"/>
      <c r="F28" s="84"/>
      <c r="G28" s="84"/>
      <c r="H28" s="84"/>
      <c r="I28" s="84"/>
      <c r="J28" s="84"/>
      <c r="K28" s="84"/>
      <c r="L28" s="84"/>
      <c r="M28" s="84"/>
      <c r="N28" s="84"/>
      <c r="O28" s="84"/>
      <c r="P28" s="84"/>
    </row>
    <row r="29" spans="1:16" ht="15.75" x14ac:dyDescent="0.25">
      <c r="A29" s="99" t="s">
        <v>260</v>
      </c>
      <c r="B29" s="100">
        <f>(B24*0.95)+(B25*0.05)+(B26*0.2)</f>
        <v>0.24937499999999999</v>
      </c>
      <c r="C29" s="84"/>
      <c r="D29" s="112" t="s">
        <v>261</v>
      </c>
      <c r="E29" s="84"/>
      <c r="F29" s="84"/>
      <c r="G29" s="84"/>
      <c r="H29" s="84"/>
      <c r="I29" s="84"/>
      <c r="J29" s="84"/>
      <c r="K29" s="84"/>
      <c r="L29" s="84"/>
      <c r="M29" s="84"/>
      <c r="N29" s="84"/>
      <c r="O29" s="84"/>
      <c r="P29" s="84"/>
    </row>
    <row r="30" spans="1:16" ht="15.75" x14ac:dyDescent="0.25">
      <c r="A30" s="84"/>
      <c r="B30" s="107"/>
      <c r="C30" s="84"/>
      <c r="D30" s="84"/>
      <c r="E30" s="84"/>
      <c r="F30" s="84"/>
      <c r="G30" s="84"/>
      <c r="H30" s="84"/>
      <c r="I30" s="84"/>
      <c r="J30" s="84"/>
      <c r="K30" s="84"/>
      <c r="L30" s="84"/>
      <c r="M30" s="84"/>
      <c r="N30" s="84"/>
      <c r="O30" s="84"/>
      <c r="P30" s="84"/>
    </row>
    <row r="31" spans="1:16" ht="15.75" x14ac:dyDescent="0.25">
      <c r="A31" s="84" t="s">
        <v>262</v>
      </c>
      <c r="B31" s="84">
        <f>10109/43560</f>
        <v>0.23207070707070707</v>
      </c>
      <c r="C31" s="84"/>
      <c r="D31" s="113" t="s">
        <v>263</v>
      </c>
      <c r="E31" s="99"/>
      <c r="F31" s="104" t="s">
        <v>264</v>
      </c>
      <c r="G31" s="84"/>
      <c r="H31" s="84"/>
      <c r="I31" s="84"/>
      <c r="J31" s="84"/>
      <c r="K31" s="84"/>
      <c r="L31" s="84"/>
      <c r="M31" s="84"/>
      <c r="N31" s="84"/>
      <c r="O31" s="84"/>
      <c r="P31" s="84"/>
    </row>
    <row r="32" spans="1:16" ht="15.75" x14ac:dyDescent="0.25">
      <c r="A32" s="101" t="s">
        <v>265</v>
      </c>
      <c r="B32" s="114">
        <f>B11*B28*B31</f>
        <v>324.0867424242424</v>
      </c>
      <c r="C32" s="84"/>
      <c r="D32" s="84" t="s">
        <v>266</v>
      </c>
      <c r="E32" s="115">
        <f>IF(H39,H39,H47)</f>
        <v>1.4</v>
      </c>
      <c r="F32" s="116" t="s">
        <v>267</v>
      </c>
      <c r="G32" s="84"/>
      <c r="H32" s="84"/>
      <c r="I32" s="84"/>
      <c r="J32" s="84"/>
      <c r="K32" s="84"/>
      <c r="L32" s="84"/>
      <c r="M32" s="84"/>
      <c r="N32" s="84"/>
      <c r="O32" s="84"/>
      <c r="P32" s="84"/>
    </row>
    <row r="33" spans="1:16" ht="15.75" x14ac:dyDescent="0.25">
      <c r="A33" s="101" t="s">
        <v>268</v>
      </c>
      <c r="B33" s="114">
        <f>(1045/43560)*B23*$E$11</f>
        <v>33.501893939393931</v>
      </c>
      <c r="C33" s="84"/>
      <c r="D33" s="84" t="s">
        <v>269</v>
      </c>
      <c r="E33" s="117">
        <f>IF(N39,N39,N47)</f>
        <v>6.3420000000000005</v>
      </c>
      <c r="F33" s="84"/>
      <c r="G33" s="84"/>
      <c r="H33" s="84"/>
      <c r="I33" s="84"/>
      <c r="J33" s="84"/>
      <c r="K33" s="84"/>
      <c r="L33" s="84"/>
      <c r="M33" s="84"/>
      <c r="N33" s="84"/>
      <c r="O33" s="84"/>
      <c r="P33" s="84"/>
    </row>
    <row r="34" spans="1:16" ht="15.75" x14ac:dyDescent="0.25">
      <c r="A34" s="84"/>
      <c r="B34" s="84"/>
      <c r="C34" s="84"/>
      <c r="D34" s="84"/>
      <c r="E34" s="84"/>
      <c r="F34" s="84"/>
      <c r="G34" s="84"/>
      <c r="H34" s="84"/>
      <c r="I34" s="84"/>
      <c r="J34" s="84"/>
      <c r="K34" s="84"/>
      <c r="L34" s="84"/>
      <c r="M34" s="84"/>
      <c r="N34" s="84"/>
      <c r="O34" s="84"/>
      <c r="P34" s="84"/>
    </row>
    <row r="35" spans="1:16" ht="15.75" x14ac:dyDescent="0.25">
      <c r="B35" s="84"/>
      <c r="C35" s="84"/>
      <c r="D35" s="84"/>
      <c r="E35" s="84"/>
      <c r="F35" s="84"/>
      <c r="G35" s="84"/>
      <c r="H35" s="84"/>
      <c r="I35" s="84"/>
      <c r="J35" s="84"/>
      <c r="K35" s="84"/>
      <c r="L35" s="84"/>
      <c r="M35" s="84"/>
      <c r="N35" s="84"/>
      <c r="O35" s="84"/>
      <c r="P35" s="84"/>
    </row>
    <row r="36" spans="1:16" ht="23.25" x14ac:dyDescent="0.35">
      <c r="A36" s="84"/>
      <c r="B36" s="84"/>
      <c r="C36" s="84"/>
      <c r="D36" s="118"/>
      <c r="L36" s="402">
        <v>2021</v>
      </c>
      <c r="M36" s="402"/>
      <c r="O36" s="84"/>
      <c r="P36" s="84"/>
    </row>
    <row r="37" spans="1:16" ht="15" x14ac:dyDescent="0.25">
      <c r="J37" s="401" t="s">
        <v>105</v>
      </c>
      <c r="K37" s="401"/>
      <c r="L37" s="402" t="s">
        <v>270</v>
      </c>
      <c r="M37" s="402"/>
      <c r="N37" s="119" t="s">
        <v>271</v>
      </c>
    </row>
    <row r="38" spans="1:16" ht="45" x14ac:dyDescent="0.25">
      <c r="D38" s="403" t="s">
        <v>272</v>
      </c>
      <c r="E38" s="405" t="s">
        <v>273</v>
      </c>
      <c r="F38" s="120" t="s">
        <v>274</v>
      </c>
      <c r="G38" s="121" t="s">
        <v>275</v>
      </c>
      <c r="H38" s="122" t="s">
        <v>276</v>
      </c>
      <c r="I38" s="123"/>
      <c r="J38" s="124" t="s">
        <v>277</v>
      </c>
      <c r="K38" s="124" t="s">
        <v>278</v>
      </c>
      <c r="L38" s="125" t="s">
        <v>277</v>
      </c>
      <c r="M38" s="125" t="s">
        <v>278</v>
      </c>
      <c r="N38" s="126"/>
    </row>
    <row r="39" spans="1:16" ht="15" x14ac:dyDescent="0.25">
      <c r="D39" s="403"/>
      <c r="E39" s="405"/>
      <c r="F39" s="127">
        <f>+B23</f>
        <v>5600</v>
      </c>
      <c r="G39" s="128">
        <f>+E12</f>
        <v>0.25</v>
      </c>
      <c r="H39" s="129">
        <f>ROUND(((J39*G39)/1000)+((G39*K39/1000)/4),3)</f>
        <v>1.4</v>
      </c>
      <c r="I39" s="91"/>
      <c r="J39" s="130">
        <f>IF(F39&gt;12000,12000,F39)</f>
        <v>5600</v>
      </c>
      <c r="K39" s="130">
        <f>IF(F39&lt;12000,0,F39-12000)</f>
        <v>0</v>
      </c>
      <c r="L39" s="131">
        <v>4.5300000000000002E-3</v>
      </c>
      <c r="M39" s="131">
        <v>1.1299999999999999E-3</v>
      </c>
      <c r="N39" s="132">
        <f>(L39*J39*G39)+(K39*M39*G39)</f>
        <v>6.3420000000000005</v>
      </c>
    </row>
    <row r="44" spans="1:16" x14ac:dyDescent="0.2">
      <c r="L44" s="402">
        <v>2021</v>
      </c>
      <c r="M44" s="402"/>
    </row>
    <row r="45" spans="1:16" ht="15" x14ac:dyDescent="0.25">
      <c r="J45" s="401" t="s">
        <v>105</v>
      </c>
      <c r="K45" s="401"/>
      <c r="L45" s="402" t="s">
        <v>270</v>
      </c>
      <c r="M45" s="402"/>
      <c r="N45" s="119" t="s">
        <v>271</v>
      </c>
    </row>
    <row r="46" spans="1:16" ht="51.75" x14ac:dyDescent="0.25">
      <c r="D46" s="403" t="s">
        <v>279</v>
      </c>
      <c r="E46" s="404" t="s">
        <v>280</v>
      </c>
      <c r="F46" s="120" t="s">
        <v>281</v>
      </c>
      <c r="G46" s="121" t="s">
        <v>275</v>
      </c>
      <c r="H46" s="122" t="s">
        <v>276</v>
      </c>
      <c r="I46" s="123"/>
      <c r="J46" s="124" t="s">
        <v>277</v>
      </c>
      <c r="K46" s="124" t="s">
        <v>278</v>
      </c>
      <c r="L46" s="125" t="s">
        <v>277</v>
      </c>
      <c r="M46" s="125" t="s">
        <v>278</v>
      </c>
      <c r="N46" s="126"/>
    </row>
    <row r="47" spans="1:16" ht="15" x14ac:dyDescent="0.25">
      <c r="D47" s="403"/>
      <c r="E47" s="404"/>
      <c r="F47" s="127">
        <f>+B23</f>
        <v>5600</v>
      </c>
      <c r="G47" s="128">
        <f>+E12</f>
        <v>0.25</v>
      </c>
      <c r="H47" s="133">
        <f>ROUND(((J47*G47)/1000),3)</f>
        <v>1.4</v>
      </c>
      <c r="I47" s="91"/>
      <c r="J47" s="130">
        <f>F47</f>
        <v>5600</v>
      </c>
      <c r="K47" s="134" t="s">
        <v>282</v>
      </c>
      <c r="L47" s="131">
        <v>4.5300000000000002E-3</v>
      </c>
      <c r="M47" s="135" t="s">
        <v>282</v>
      </c>
      <c r="N47" s="132">
        <f>(L47*J47*G47)</f>
        <v>6.3420000000000005</v>
      </c>
    </row>
  </sheetData>
  <mergeCells count="10">
    <mergeCell ref="J45:K45"/>
    <mergeCell ref="L45:M45"/>
    <mergeCell ref="D46:D47"/>
    <mergeCell ref="E46:E47"/>
    <mergeCell ref="L36:M36"/>
    <mergeCell ref="J37:K37"/>
    <mergeCell ref="L37:M37"/>
    <mergeCell ref="D38:D39"/>
    <mergeCell ref="E38:E39"/>
    <mergeCell ref="L44:M44"/>
  </mergeCells>
  <hyperlinks>
    <hyperlink ref="Q2" r:id="rId1" xr:uid="{4B817BB1-E88D-4DC2-9FAF-D850D7BD9EC1}"/>
  </hyperlinks>
  <pageMargins left="0.7" right="0.7" top="0.75" bottom="0.75" header="0.3" footer="0.3"/>
  <pageSetup orientation="portrait" horizontalDpi="1200" verticalDpi="1200" r:id="rId2"/>
  <drawing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6CA2E5-7B2F-4F62-8FF1-A5BA332C41AE}">
  <sheetPr>
    <tabColor theme="7"/>
  </sheetPr>
  <dimension ref="A1:U48"/>
  <sheetViews>
    <sheetView workbookViewId="0">
      <selection activeCell="A2" sqref="A2:B3"/>
    </sheetView>
  </sheetViews>
  <sheetFormatPr defaultRowHeight="12.75" x14ac:dyDescent="0.2"/>
  <cols>
    <col min="1" max="1" width="22.28515625" style="63" customWidth="1"/>
    <col min="2" max="2" width="19.5703125" style="63" customWidth="1"/>
    <col min="3" max="3" width="9.140625" style="63"/>
    <col min="4" max="4" width="2.5703125" style="63" customWidth="1"/>
    <col min="5" max="5" width="1.28515625" style="63" customWidth="1"/>
    <col min="6" max="6" width="3.42578125" style="63" customWidth="1"/>
    <col min="7" max="7" width="9.140625" style="63"/>
    <col min="8" max="8" width="9.85546875" style="63" bestFit="1" customWidth="1"/>
    <col min="9" max="9" width="9.140625" style="63"/>
    <col min="10" max="10" width="3.85546875" style="63" customWidth="1"/>
    <col min="11" max="11" width="3.28515625" style="63" customWidth="1"/>
    <col min="12" max="12" width="9.140625" style="63"/>
    <col min="13" max="13" width="14.28515625" style="63" bestFit="1" customWidth="1"/>
    <col min="14" max="256" width="9.140625" style="63"/>
    <col min="257" max="257" width="14.28515625" style="63" customWidth="1"/>
    <col min="258" max="258" width="19.5703125" style="63" customWidth="1"/>
    <col min="259" max="259" width="9.140625" style="63"/>
    <col min="260" max="260" width="2.5703125" style="63" customWidth="1"/>
    <col min="261" max="261" width="1.28515625" style="63" customWidth="1"/>
    <col min="262" max="262" width="3.42578125" style="63" customWidth="1"/>
    <col min="263" max="263" width="9.140625" style="63"/>
    <col min="264" max="264" width="9.85546875" style="63" bestFit="1" customWidth="1"/>
    <col min="265" max="265" width="9.140625" style="63"/>
    <col min="266" max="266" width="3.85546875" style="63" customWidth="1"/>
    <col min="267" max="267" width="3.28515625" style="63" customWidth="1"/>
    <col min="268" max="268" width="9.140625" style="63"/>
    <col min="269" max="269" width="14.28515625" style="63" bestFit="1" customWidth="1"/>
    <col min="270" max="512" width="9.140625" style="63"/>
    <col min="513" max="513" width="14.28515625" style="63" customWidth="1"/>
    <col min="514" max="514" width="19.5703125" style="63" customWidth="1"/>
    <col min="515" max="515" width="9.140625" style="63"/>
    <col min="516" max="516" width="2.5703125" style="63" customWidth="1"/>
    <col min="517" max="517" width="1.28515625" style="63" customWidth="1"/>
    <col min="518" max="518" width="3.42578125" style="63" customWidth="1"/>
    <col min="519" max="519" width="9.140625" style="63"/>
    <col min="520" max="520" width="9.85546875" style="63" bestFit="1" customWidth="1"/>
    <col min="521" max="521" width="9.140625" style="63"/>
    <col min="522" max="522" width="3.85546875" style="63" customWidth="1"/>
    <col min="523" max="523" width="3.28515625" style="63" customWidth="1"/>
    <col min="524" max="524" width="9.140625" style="63"/>
    <col min="525" max="525" width="14.28515625" style="63" bestFit="1" customWidth="1"/>
    <col min="526" max="768" width="9.140625" style="63"/>
    <col min="769" max="769" width="14.28515625" style="63" customWidth="1"/>
    <col min="770" max="770" width="19.5703125" style="63" customWidth="1"/>
    <col min="771" max="771" width="9.140625" style="63"/>
    <col min="772" max="772" width="2.5703125" style="63" customWidth="1"/>
    <col min="773" max="773" width="1.28515625" style="63" customWidth="1"/>
    <col min="774" max="774" width="3.42578125" style="63" customWidth="1"/>
    <col min="775" max="775" width="9.140625" style="63"/>
    <col min="776" max="776" width="9.85546875" style="63" bestFit="1" customWidth="1"/>
    <col min="777" max="777" width="9.140625" style="63"/>
    <col min="778" max="778" width="3.85546875" style="63" customWidth="1"/>
    <col min="779" max="779" width="3.28515625" style="63" customWidth="1"/>
    <col min="780" max="780" width="9.140625" style="63"/>
    <col min="781" max="781" width="14.28515625" style="63" bestFit="1" customWidth="1"/>
    <col min="782" max="1024" width="9.140625" style="63"/>
    <col min="1025" max="1025" width="14.28515625" style="63" customWidth="1"/>
    <col min="1026" max="1026" width="19.5703125" style="63" customWidth="1"/>
    <col min="1027" max="1027" width="9.140625" style="63"/>
    <col min="1028" max="1028" width="2.5703125" style="63" customWidth="1"/>
    <col min="1029" max="1029" width="1.28515625" style="63" customWidth="1"/>
    <col min="1030" max="1030" width="3.42578125" style="63" customWidth="1"/>
    <col min="1031" max="1031" width="9.140625" style="63"/>
    <col min="1032" max="1032" width="9.85546875" style="63" bestFit="1" customWidth="1"/>
    <col min="1033" max="1033" width="9.140625" style="63"/>
    <col min="1034" max="1034" width="3.85546875" style="63" customWidth="1"/>
    <col min="1035" max="1035" width="3.28515625" style="63" customWidth="1"/>
    <col min="1036" max="1036" width="9.140625" style="63"/>
    <col min="1037" max="1037" width="14.28515625" style="63" bestFit="1" customWidth="1"/>
    <col min="1038" max="1280" width="9.140625" style="63"/>
    <col min="1281" max="1281" width="14.28515625" style="63" customWidth="1"/>
    <col min="1282" max="1282" width="19.5703125" style="63" customWidth="1"/>
    <col min="1283" max="1283" width="9.140625" style="63"/>
    <col min="1284" max="1284" width="2.5703125" style="63" customWidth="1"/>
    <col min="1285" max="1285" width="1.28515625" style="63" customWidth="1"/>
    <col min="1286" max="1286" width="3.42578125" style="63" customWidth="1"/>
    <col min="1287" max="1287" width="9.140625" style="63"/>
    <col min="1288" max="1288" width="9.85546875" style="63" bestFit="1" customWidth="1"/>
    <col min="1289" max="1289" width="9.140625" style="63"/>
    <col min="1290" max="1290" width="3.85546875" style="63" customWidth="1"/>
    <col min="1291" max="1291" width="3.28515625" style="63" customWidth="1"/>
    <col min="1292" max="1292" width="9.140625" style="63"/>
    <col min="1293" max="1293" width="14.28515625" style="63" bestFit="1" customWidth="1"/>
    <col min="1294" max="1536" width="9.140625" style="63"/>
    <col min="1537" max="1537" width="14.28515625" style="63" customWidth="1"/>
    <col min="1538" max="1538" width="19.5703125" style="63" customWidth="1"/>
    <col min="1539" max="1539" width="9.140625" style="63"/>
    <col min="1540" max="1540" width="2.5703125" style="63" customWidth="1"/>
    <col min="1541" max="1541" width="1.28515625" style="63" customWidth="1"/>
    <col min="1542" max="1542" width="3.42578125" style="63" customWidth="1"/>
    <col min="1543" max="1543" width="9.140625" style="63"/>
    <col min="1544" max="1544" width="9.85546875" style="63" bestFit="1" customWidth="1"/>
    <col min="1545" max="1545" width="9.140625" style="63"/>
    <col min="1546" max="1546" width="3.85546875" style="63" customWidth="1"/>
    <col min="1547" max="1547" width="3.28515625" style="63" customWidth="1"/>
    <col min="1548" max="1548" width="9.140625" style="63"/>
    <col min="1549" max="1549" width="14.28515625" style="63" bestFit="1" customWidth="1"/>
    <col min="1550" max="1792" width="9.140625" style="63"/>
    <col min="1793" max="1793" width="14.28515625" style="63" customWidth="1"/>
    <col min="1794" max="1794" width="19.5703125" style="63" customWidth="1"/>
    <col min="1795" max="1795" width="9.140625" style="63"/>
    <col min="1796" max="1796" width="2.5703125" style="63" customWidth="1"/>
    <col min="1797" max="1797" width="1.28515625" style="63" customWidth="1"/>
    <col min="1798" max="1798" width="3.42578125" style="63" customWidth="1"/>
    <col min="1799" max="1799" width="9.140625" style="63"/>
    <col min="1800" max="1800" width="9.85546875" style="63" bestFit="1" customWidth="1"/>
    <col min="1801" max="1801" width="9.140625" style="63"/>
    <col min="1802" max="1802" width="3.85546875" style="63" customWidth="1"/>
    <col min="1803" max="1803" width="3.28515625" style="63" customWidth="1"/>
    <col min="1804" max="1804" width="9.140625" style="63"/>
    <col min="1805" max="1805" width="14.28515625" style="63" bestFit="1" customWidth="1"/>
    <col min="1806" max="2048" width="9.140625" style="63"/>
    <col min="2049" max="2049" width="14.28515625" style="63" customWidth="1"/>
    <col min="2050" max="2050" width="19.5703125" style="63" customWidth="1"/>
    <col min="2051" max="2051" width="9.140625" style="63"/>
    <col min="2052" max="2052" width="2.5703125" style="63" customWidth="1"/>
    <col min="2053" max="2053" width="1.28515625" style="63" customWidth="1"/>
    <col min="2054" max="2054" width="3.42578125" style="63" customWidth="1"/>
    <col min="2055" max="2055" width="9.140625" style="63"/>
    <col min="2056" max="2056" width="9.85546875" style="63" bestFit="1" customWidth="1"/>
    <col min="2057" max="2057" width="9.140625" style="63"/>
    <col min="2058" max="2058" width="3.85546875" style="63" customWidth="1"/>
    <col min="2059" max="2059" width="3.28515625" style="63" customWidth="1"/>
    <col min="2060" max="2060" width="9.140625" style="63"/>
    <col min="2061" max="2061" width="14.28515625" style="63" bestFit="1" customWidth="1"/>
    <col min="2062" max="2304" width="9.140625" style="63"/>
    <col min="2305" max="2305" width="14.28515625" style="63" customWidth="1"/>
    <col min="2306" max="2306" width="19.5703125" style="63" customWidth="1"/>
    <col min="2307" max="2307" width="9.140625" style="63"/>
    <col min="2308" max="2308" width="2.5703125" style="63" customWidth="1"/>
    <col min="2309" max="2309" width="1.28515625" style="63" customWidth="1"/>
    <col min="2310" max="2310" width="3.42578125" style="63" customWidth="1"/>
    <col min="2311" max="2311" width="9.140625" style="63"/>
    <col min="2312" max="2312" width="9.85546875" style="63" bestFit="1" customWidth="1"/>
    <col min="2313" max="2313" width="9.140625" style="63"/>
    <col min="2314" max="2314" width="3.85546875" style="63" customWidth="1"/>
    <col min="2315" max="2315" width="3.28515625" style="63" customWidth="1"/>
    <col min="2316" max="2316" width="9.140625" style="63"/>
    <col min="2317" max="2317" width="14.28515625" style="63" bestFit="1" customWidth="1"/>
    <col min="2318" max="2560" width="9.140625" style="63"/>
    <col min="2561" max="2561" width="14.28515625" style="63" customWidth="1"/>
    <col min="2562" max="2562" width="19.5703125" style="63" customWidth="1"/>
    <col min="2563" max="2563" width="9.140625" style="63"/>
    <col min="2564" max="2564" width="2.5703125" style="63" customWidth="1"/>
    <col min="2565" max="2565" width="1.28515625" style="63" customWidth="1"/>
    <col min="2566" max="2566" width="3.42578125" style="63" customWidth="1"/>
    <col min="2567" max="2567" width="9.140625" style="63"/>
    <col min="2568" max="2568" width="9.85546875" style="63" bestFit="1" customWidth="1"/>
    <col min="2569" max="2569" width="9.140625" style="63"/>
    <col min="2570" max="2570" width="3.85546875" style="63" customWidth="1"/>
    <col min="2571" max="2571" width="3.28515625" style="63" customWidth="1"/>
    <col min="2572" max="2572" width="9.140625" style="63"/>
    <col min="2573" max="2573" width="14.28515625" style="63" bestFit="1" customWidth="1"/>
    <col min="2574" max="2816" width="9.140625" style="63"/>
    <col min="2817" max="2817" width="14.28515625" style="63" customWidth="1"/>
    <col min="2818" max="2818" width="19.5703125" style="63" customWidth="1"/>
    <col min="2819" max="2819" width="9.140625" style="63"/>
    <col min="2820" max="2820" width="2.5703125" style="63" customWidth="1"/>
    <col min="2821" max="2821" width="1.28515625" style="63" customWidth="1"/>
    <col min="2822" max="2822" width="3.42578125" style="63" customWidth="1"/>
    <col min="2823" max="2823" width="9.140625" style="63"/>
    <col min="2824" max="2824" width="9.85546875" style="63" bestFit="1" customWidth="1"/>
    <col min="2825" max="2825" width="9.140625" style="63"/>
    <col min="2826" max="2826" width="3.85546875" style="63" customWidth="1"/>
    <col min="2827" max="2827" width="3.28515625" style="63" customWidth="1"/>
    <col min="2828" max="2828" width="9.140625" style="63"/>
    <col min="2829" max="2829" width="14.28515625" style="63" bestFit="1" customWidth="1"/>
    <col min="2830" max="3072" width="9.140625" style="63"/>
    <col min="3073" max="3073" width="14.28515625" style="63" customWidth="1"/>
    <col min="3074" max="3074" width="19.5703125" style="63" customWidth="1"/>
    <col min="3075" max="3075" width="9.140625" style="63"/>
    <col min="3076" max="3076" width="2.5703125" style="63" customWidth="1"/>
    <col min="3077" max="3077" width="1.28515625" style="63" customWidth="1"/>
    <col min="3078" max="3078" width="3.42578125" style="63" customWidth="1"/>
    <col min="3079" max="3079" width="9.140625" style="63"/>
    <col min="3080" max="3080" width="9.85546875" style="63" bestFit="1" customWidth="1"/>
    <col min="3081" max="3081" width="9.140625" style="63"/>
    <col min="3082" max="3082" width="3.85546875" style="63" customWidth="1"/>
    <col min="3083" max="3083" width="3.28515625" style="63" customWidth="1"/>
    <col min="3084" max="3084" width="9.140625" style="63"/>
    <col min="3085" max="3085" width="14.28515625" style="63" bestFit="1" customWidth="1"/>
    <col min="3086" max="3328" width="9.140625" style="63"/>
    <col min="3329" max="3329" width="14.28515625" style="63" customWidth="1"/>
    <col min="3330" max="3330" width="19.5703125" style="63" customWidth="1"/>
    <col min="3331" max="3331" width="9.140625" style="63"/>
    <col min="3332" max="3332" width="2.5703125" style="63" customWidth="1"/>
    <col min="3333" max="3333" width="1.28515625" style="63" customWidth="1"/>
    <col min="3334" max="3334" width="3.42578125" style="63" customWidth="1"/>
    <col min="3335" max="3335" width="9.140625" style="63"/>
    <col min="3336" max="3336" width="9.85546875" style="63" bestFit="1" customWidth="1"/>
    <col min="3337" max="3337" width="9.140625" style="63"/>
    <col min="3338" max="3338" width="3.85546875" style="63" customWidth="1"/>
    <col min="3339" max="3339" width="3.28515625" style="63" customWidth="1"/>
    <col min="3340" max="3340" width="9.140625" style="63"/>
    <col min="3341" max="3341" width="14.28515625" style="63" bestFit="1" customWidth="1"/>
    <col min="3342" max="3584" width="9.140625" style="63"/>
    <col min="3585" max="3585" width="14.28515625" style="63" customWidth="1"/>
    <col min="3586" max="3586" width="19.5703125" style="63" customWidth="1"/>
    <col min="3587" max="3587" width="9.140625" style="63"/>
    <col min="3588" max="3588" width="2.5703125" style="63" customWidth="1"/>
    <col min="3589" max="3589" width="1.28515625" style="63" customWidth="1"/>
    <col min="3590" max="3590" width="3.42578125" style="63" customWidth="1"/>
    <col min="3591" max="3591" width="9.140625" style="63"/>
    <col min="3592" max="3592" width="9.85546875" style="63" bestFit="1" customWidth="1"/>
    <col min="3593" max="3593" width="9.140625" style="63"/>
    <col min="3594" max="3594" width="3.85546875" style="63" customWidth="1"/>
    <col min="3595" max="3595" width="3.28515625" style="63" customWidth="1"/>
    <col min="3596" max="3596" width="9.140625" style="63"/>
    <col min="3597" max="3597" width="14.28515625" style="63" bestFit="1" customWidth="1"/>
    <col min="3598" max="3840" width="9.140625" style="63"/>
    <col min="3841" max="3841" width="14.28515625" style="63" customWidth="1"/>
    <col min="3842" max="3842" width="19.5703125" style="63" customWidth="1"/>
    <col min="3843" max="3843" width="9.140625" style="63"/>
    <col min="3844" max="3844" width="2.5703125" style="63" customWidth="1"/>
    <col min="3845" max="3845" width="1.28515625" style="63" customWidth="1"/>
    <col min="3846" max="3846" width="3.42578125" style="63" customWidth="1"/>
    <col min="3847" max="3847" width="9.140625" style="63"/>
    <col min="3848" max="3848" width="9.85546875" style="63" bestFit="1" customWidth="1"/>
    <col min="3849" max="3849" width="9.140625" style="63"/>
    <col min="3850" max="3850" width="3.85546875" style="63" customWidth="1"/>
    <col min="3851" max="3851" width="3.28515625" style="63" customWidth="1"/>
    <col min="3852" max="3852" width="9.140625" style="63"/>
    <col min="3853" max="3853" width="14.28515625" style="63" bestFit="1" customWidth="1"/>
    <col min="3854" max="4096" width="9.140625" style="63"/>
    <col min="4097" max="4097" width="14.28515625" style="63" customWidth="1"/>
    <col min="4098" max="4098" width="19.5703125" style="63" customWidth="1"/>
    <col min="4099" max="4099" width="9.140625" style="63"/>
    <col min="4100" max="4100" width="2.5703125" style="63" customWidth="1"/>
    <col min="4101" max="4101" width="1.28515625" style="63" customWidth="1"/>
    <col min="4102" max="4102" width="3.42578125" style="63" customWidth="1"/>
    <col min="4103" max="4103" width="9.140625" style="63"/>
    <col min="4104" max="4104" width="9.85546875" style="63" bestFit="1" customWidth="1"/>
    <col min="4105" max="4105" width="9.140625" style="63"/>
    <col min="4106" max="4106" width="3.85546875" style="63" customWidth="1"/>
    <col min="4107" max="4107" width="3.28515625" style="63" customWidth="1"/>
    <col min="4108" max="4108" width="9.140625" style="63"/>
    <col min="4109" max="4109" width="14.28515625" style="63" bestFit="1" customWidth="1"/>
    <col min="4110" max="4352" width="9.140625" style="63"/>
    <col min="4353" max="4353" width="14.28515625" style="63" customWidth="1"/>
    <col min="4354" max="4354" width="19.5703125" style="63" customWidth="1"/>
    <col min="4355" max="4355" width="9.140625" style="63"/>
    <col min="4356" max="4356" width="2.5703125" style="63" customWidth="1"/>
    <col min="4357" max="4357" width="1.28515625" style="63" customWidth="1"/>
    <col min="4358" max="4358" width="3.42578125" style="63" customWidth="1"/>
    <col min="4359" max="4359" width="9.140625" style="63"/>
    <col min="4360" max="4360" width="9.85546875" style="63" bestFit="1" customWidth="1"/>
    <col min="4361" max="4361" width="9.140625" style="63"/>
    <col min="4362" max="4362" width="3.85546875" style="63" customWidth="1"/>
    <col min="4363" max="4363" width="3.28515625" style="63" customWidth="1"/>
    <col min="4364" max="4364" width="9.140625" style="63"/>
    <col min="4365" max="4365" width="14.28515625" style="63" bestFit="1" customWidth="1"/>
    <col min="4366" max="4608" width="9.140625" style="63"/>
    <col min="4609" max="4609" width="14.28515625" style="63" customWidth="1"/>
    <col min="4610" max="4610" width="19.5703125" style="63" customWidth="1"/>
    <col min="4611" max="4611" width="9.140625" style="63"/>
    <col min="4612" max="4612" width="2.5703125" style="63" customWidth="1"/>
    <col min="4613" max="4613" width="1.28515625" style="63" customWidth="1"/>
    <col min="4614" max="4614" width="3.42578125" style="63" customWidth="1"/>
    <col min="4615" max="4615" width="9.140625" style="63"/>
    <col min="4616" max="4616" width="9.85546875" style="63" bestFit="1" customWidth="1"/>
    <col min="4617" max="4617" width="9.140625" style="63"/>
    <col min="4618" max="4618" width="3.85546875" style="63" customWidth="1"/>
    <col min="4619" max="4619" width="3.28515625" style="63" customWidth="1"/>
    <col min="4620" max="4620" width="9.140625" style="63"/>
    <col min="4621" max="4621" width="14.28515625" style="63" bestFit="1" customWidth="1"/>
    <col min="4622" max="4864" width="9.140625" style="63"/>
    <col min="4865" max="4865" width="14.28515625" style="63" customWidth="1"/>
    <col min="4866" max="4866" width="19.5703125" style="63" customWidth="1"/>
    <col min="4867" max="4867" width="9.140625" style="63"/>
    <col min="4868" max="4868" width="2.5703125" style="63" customWidth="1"/>
    <col min="4869" max="4869" width="1.28515625" style="63" customWidth="1"/>
    <col min="4870" max="4870" width="3.42578125" style="63" customWidth="1"/>
    <col min="4871" max="4871" width="9.140625" style="63"/>
    <col min="4872" max="4872" width="9.85546875" style="63" bestFit="1" customWidth="1"/>
    <col min="4873" max="4873" width="9.140625" style="63"/>
    <col min="4874" max="4874" width="3.85546875" style="63" customWidth="1"/>
    <col min="4875" max="4875" width="3.28515625" style="63" customWidth="1"/>
    <col min="4876" max="4876" width="9.140625" style="63"/>
    <col min="4877" max="4877" width="14.28515625" style="63" bestFit="1" customWidth="1"/>
    <col min="4878" max="5120" width="9.140625" style="63"/>
    <col min="5121" max="5121" width="14.28515625" style="63" customWidth="1"/>
    <col min="5122" max="5122" width="19.5703125" style="63" customWidth="1"/>
    <col min="5123" max="5123" width="9.140625" style="63"/>
    <col min="5124" max="5124" width="2.5703125" style="63" customWidth="1"/>
    <col min="5125" max="5125" width="1.28515625" style="63" customWidth="1"/>
    <col min="5126" max="5126" width="3.42578125" style="63" customWidth="1"/>
    <col min="5127" max="5127" width="9.140625" style="63"/>
    <col min="5128" max="5128" width="9.85546875" style="63" bestFit="1" customWidth="1"/>
    <col min="5129" max="5129" width="9.140625" style="63"/>
    <col min="5130" max="5130" width="3.85546875" style="63" customWidth="1"/>
    <col min="5131" max="5131" width="3.28515625" style="63" customWidth="1"/>
    <col min="5132" max="5132" width="9.140625" style="63"/>
    <col min="5133" max="5133" width="14.28515625" style="63" bestFit="1" customWidth="1"/>
    <col min="5134" max="5376" width="9.140625" style="63"/>
    <col min="5377" max="5377" width="14.28515625" style="63" customWidth="1"/>
    <col min="5378" max="5378" width="19.5703125" style="63" customWidth="1"/>
    <col min="5379" max="5379" width="9.140625" style="63"/>
    <col min="5380" max="5380" width="2.5703125" style="63" customWidth="1"/>
    <col min="5381" max="5381" width="1.28515625" style="63" customWidth="1"/>
    <col min="5382" max="5382" width="3.42578125" style="63" customWidth="1"/>
    <col min="5383" max="5383" width="9.140625" style="63"/>
    <col min="5384" max="5384" width="9.85546875" style="63" bestFit="1" customWidth="1"/>
    <col min="5385" max="5385" width="9.140625" style="63"/>
    <col min="5386" max="5386" width="3.85546875" style="63" customWidth="1"/>
    <col min="5387" max="5387" width="3.28515625" style="63" customWidth="1"/>
    <col min="5388" max="5388" width="9.140625" style="63"/>
    <col min="5389" max="5389" width="14.28515625" style="63" bestFit="1" customWidth="1"/>
    <col min="5390" max="5632" width="9.140625" style="63"/>
    <col min="5633" max="5633" width="14.28515625" style="63" customWidth="1"/>
    <col min="5634" max="5634" width="19.5703125" style="63" customWidth="1"/>
    <col min="5635" max="5635" width="9.140625" style="63"/>
    <col min="5636" max="5636" width="2.5703125" style="63" customWidth="1"/>
    <col min="5637" max="5637" width="1.28515625" style="63" customWidth="1"/>
    <col min="5638" max="5638" width="3.42578125" style="63" customWidth="1"/>
    <col min="5639" max="5639" width="9.140625" style="63"/>
    <col min="5640" max="5640" width="9.85546875" style="63" bestFit="1" customWidth="1"/>
    <col min="5641" max="5641" width="9.140625" style="63"/>
    <col min="5642" max="5642" width="3.85546875" style="63" customWidth="1"/>
    <col min="5643" max="5643" width="3.28515625" style="63" customWidth="1"/>
    <col min="5644" max="5644" width="9.140625" style="63"/>
    <col min="5645" max="5645" width="14.28515625" style="63" bestFit="1" customWidth="1"/>
    <col min="5646" max="5888" width="9.140625" style="63"/>
    <col min="5889" max="5889" width="14.28515625" style="63" customWidth="1"/>
    <col min="5890" max="5890" width="19.5703125" style="63" customWidth="1"/>
    <col min="5891" max="5891" width="9.140625" style="63"/>
    <col min="5892" max="5892" width="2.5703125" style="63" customWidth="1"/>
    <col min="5893" max="5893" width="1.28515625" style="63" customWidth="1"/>
    <col min="5894" max="5894" width="3.42578125" style="63" customWidth="1"/>
    <col min="5895" max="5895" width="9.140625" style="63"/>
    <col min="5896" max="5896" width="9.85546875" style="63" bestFit="1" customWidth="1"/>
    <col min="5897" max="5897" width="9.140625" style="63"/>
    <col min="5898" max="5898" width="3.85546875" style="63" customWidth="1"/>
    <col min="5899" max="5899" width="3.28515625" style="63" customWidth="1"/>
    <col min="5900" max="5900" width="9.140625" style="63"/>
    <col min="5901" max="5901" width="14.28515625" style="63" bestFit="1" customWidth="1"/>
    <col min="5902" max="6144" width="9.140625" style="63"/>
    <col min="6145" max="6145" width="14.28515625" style="63" customWidth="1"/>
    <col min="6146" max="6146" width="19.5703125" style="63" customWidth="1"/>
    <col min="6147" max="6147" width="9.140625" style="63"/>
    <col min="6148" max="6148" width="2.5703125" style="63" customWidth="1"/>
    <col min="6149" max="6149" width="1.28515625" style="63" customWidth="1"/>
    <col min="6150" max="6150" width="3.42578125" style="63" customWidth="1"/>
    <col min="6151" max="6151" width="9.140625" style="63"/>
    <col min="6152" max="6152" width="9.85546875" style="63" bestFit="1" customWidth="1"/>
    <col min="6153" max="6153" width="9.140625" style="63"/>
    <col min="6154" max="6154" width="3.85546875" style="63" customWidth="1"/>
    <col min="6155" max="6155" width="3.28515625" style="63" customWidth="1"/>
    <col min="6156" max="6156" width="9.140625" style="63"/>
    <col min="6157" max="6157" width="14.28515625" style="63" bestFit="1" customWidth="1"/>
    <col min="6158" max="6400" width="9.140625" style="63"/>
    <col min="6401" max="6401" width="14.28515625" style="63" customWidth="1"/>
    <col min="6402" max="6402" width="19.5703125" style="63" customWidth="1"/>
    <col min="6403" max="6403" width="9.140625" style="63"/>
    <col min="6404" max="6404" width="2.5703125" style="63" customWidth="1"/>
    <col min="6405" max="6405" width="1.28515625" style="63" customWidth="1"/>
    <col min="6406" max="6406" width="3.42578125" style="63" customWidth="1"/>
    <col min="6407" max="6407" width="9.140625" style="63"/>
    <col min="6408" max="6408" width="9.85546875" style="63" bestFit="1" customWidth="1"/>
    <col min="6409" max="6409" width="9.140625" style="63"/>
    <col min="6410" max="6410" width="3.85546875" style="63" customWidth="1"/>
    <col min="6411" max="6411" width="3.28515625" style="63" customWidth="1"/>
    <col min="6412" max="6412" width="9.140625" style="63"/>
    <col min="6413" max="6413" width="14.28515625" style="63" bestFit="1" customWidth="1"/>
    <col min="6414" max="6656" width="9.140625" style="63"/>
    <col min="6657" max="6657" width="14.28515625" style="63" customWidth="1"/>
    <col min="6658" max="6658" width="19.5703125" style="63" customWidth="1"/>
    <col min="6659" max="6659" width="9.140625" style="63"/>
    <col min="6660" max="6660" width="2.5703125" style="63" customWidth="1"/>
    <col min="6661" max="6661" width="1.28515625" style="63" customWidth="1"/>
    <col min="6662" max="6662" width="3.42578125" style="63" customWidth="1"/>
    <col min="6663" max="6663" width="9.140625" style="63"/>
    <col min="6664" max="6664" width="9.85546875" style="63" bestFit="1" customWidth="1"/>
    <col min="6665" max="6665" width="9.140625" style="63"/>
    <col min="6666" max="6666" width="3.85546875" style="63" customWidth="1"/>
    <col min="6667" max="6667" width="3.28515625" style="63" customWidth="1"/>
    <col min="6668" max="6668" width="9.140625" style="63"/>
    <col min="6669" max="6669" width="14.28515625" style="63" bestFit="1" customWidth="1"/>
    <col min="6670" max="6912" width="9.140625" style="63"/>
    <col min="6913" max="6913" width="14.28515625" style="63" customWidth="1"/>
    <col min="6914" max="6914" width="19.5703125" style="63" customWidth="1"/>
    <col min="6915" max="6915" width="9.140625" style="63"/>
    <col min="6916" max="6916" width="2.5703125" style="63" customWidth="1"/>
    <col min="6917" max="6917" width="1.28515625" style="63" customWidth="1"/>
    <col min="6918" max="6918" width="3.42578125" style="63" customWidth="1"/>
    <col min="6919" max="6919" width="9.140625" style="63"/>
    <col min="6920" max="6920" width="9.85546875" style="63" bestFit="1" customWidth="1"/>
    <col min="6921" max="6921" width="9.140625" style="63"/>
    <col min="6922" max="6922" width="3.85546875" style="63" customWidth="1"/>
    <col min="6923" max="6923" width="3.28515625" style="63" customWidth="1"/>
    <col min="6924" max="6924" width="9.140625" style="63"/>
    <col min="6925" max="6925" width="14.28515625" style="63" bestFit="1" customWidth="1"/>
    <col min="6926" max="7168" width="9.140625" style="63"/>
    <col min="7169" max="7169" width="14.28515625" style="63" customWidth="1"/>
    <col min="7170" max="7170" width="19.5703125" style="63" customWidth="1"/>
    <col min="7171" max="7171" width="9.140625" style="63"/>
    <col min="7172" max="7172" width="2.5703125" style="63" customWidth="1"/>
    <col min="7173" max="7173" width="1.28515625" style="63" customWidth="1"/>
    <col min="7174" max="7174" width="3.42578125" style="63" customWidth="1"/>
    <col min="7175" max="7175" width="9.140625" style="63"/>
    <col min="7176" max="7176" width="9.85546875" style="63" bestFit="1" customWidth="1"/>
    <col min="7177" max="7177" width="9.140625" style="63"/>
    <col min="7178" max="7178" width="3.85546875" style="63" customWidth="1"/>
    <col min="7179" max="7179" width="3.28515625" style="63" customWidth="1"/>
    <col min="7180" max="7180" width="9.140625" style="63"/>
    <col min="7181" max="7181" width="14.28515625" style="63" bestFit="1" customWidth="1"/>
    <col min="7182" max="7424" width="9.140625" style="63"/>
    <col min="7425" max="7425" width="14.28515625" style="63" customWidth="1"/>
    <col min="7426" max="7426" width="19.5703125" style="63" customWidth="1"/>
    <col min="7427" max="7427" width="9.140625" style="63"/>
    <col min="7428" max="7428" width="2.5703125" style="63" customWidth="1"/>
    <col min="7429" max="7429" width="1.28515625" style="63" customWidth="1"/>
    <col min="7430" max="7430" width="3.42578125" style="63" customWidth="1"/>
    <col min="7431" max="7431" width="9.140625" style="63"/>
    <col min="7432" max="7432" width="9.85546875" style="63" bestFit="1" customWidth="1"/>
    <col min="7433" max="7433" width="9.140625" style="63"/>
    <col min="7434" max="7434" width="3.85546875" style="63" customWidth="1"/>
    <col min="7435" max="7435" width="3.28515625" style="63" customWidth="1"/>
    <col min="7436" max="7436" width="9.140625" style="63"/>
    <col min="7437" max="7437" width="14.28515625" style="63" bestFit="1" customWidth="1"/>
    <col min="7438" max="7680" width="9.140625" style="63"/>
    <col min="7681" max="7681" width="14.28515625" style="63" customWidth="1"/>
    <col min="7682" max="7682" width="19.5703125" style="63" customWidth="1"/>
    <col min="7683" max="7683" width="9.140625" style="63"/>
    <col min="7684" max="7684" width="2.5703125" style="63" customWidth="1"/>
    <col min="7685" max="7685" width="1.28515625" style="63" customWidth="1"/>
    <col min="7686" max="7686" width="3.42578125" style="63" customWidth="1"/>
    <col min="7687" max="7687" width="9.140625" style="63"/>
    <col min="7688" max="7688" width="9.85546875" style="63" bestFit="1" customWidth="1"/>
    <col min="7689" max="7689" width="9.140625" style="63"/>
    <col min="7690" max="7690" width="3.85546875" style="63" customWidth="1"/>
    <col min="7691" max="7691" width="3.28515625" style="63" customWidth="1"/>
    <col min="7692" max="7692" width="9.140625" style="63"/>
    <col min="7693" max="7693" width="14.28515625" style="63" bestFit="1" customWidth="1"/>
    <col min="7694" max="7936" width="9.140625" style="63"/>
    <col min="7937" max="7937" width="14.28515625" style="63" customWidth="1"/>
    <col min="7938" max="7938" width="19.5703125" style="63" customWidth="1"/>
    <col min="7939" max="7939" width="9.140625" style="63"/>
    <col min="7940" max="7940" width="2.5703125" style="63" customWidth="1"/>
    <col min="7941" max="7941" width="1.28515625" style="63" customWidth="1"/>
    <col min="7942" max="7942" width="3.42578125" style="63" customWidth="1"/>
    <col min="7943" max="7943" width="9.140625" style="63"/>
    <col min="7944" max="7944" width="9.85546875" style="63" bestFit="1" customWidth="1"/>
    <col min="7945" max="7945" width="9.140625" style="63"/>
    <col min="7946" max="7946" width="3.85546875" style="63" customWidth="1"/>
    <col min="7947" max="7947" width="3.28515625" style="63" customWidth="1"/>
    <col min="7948" max="7948" width="9.140625" style="63"/>
    <col min="7949" max="7949" width="14.28515625" style="63" bestFit="1" customWidth="1"/>
    <col min="7950" max="8192" width="9.140625" style="63"/>
    <col min="8193" max="8193" width="14.28515625" style="63" customWidth="1"/>
    <col min="8194" max="8194" width="19.5703125" style="63" customWidth="1"/>
    <col min="8195" max="8195" width="9.140625" style="63"/>
    <col min="8196" max="8196" width="2.5703125" style="63" customWidth="1"/>
    <col min="8197" max="8197" width="1.28515625" style="63" customWidth="1"/>
    <col min="8198" max="8198" width="3.42578125" style="63" customWidth="1"/>
    <col min="8199" max="8199" width="9.140625" style="63"/>
    <col min="8200" max="8200" width="9.85546875" style="63" bestFit="1" customWidth="1"/>
    <col min="8201" max="8201" width="9.140625" style="63"/>
    <col min="8202" max="8202" width="3.85546875" style="63" customWidth="1"/>
    <col min="8203" max="8203" width="3.28515625" style="63" customWidth="1"/>
    <col min="8204" max="8204" width="9.140625" style="63"/>
    <col min="8205" max="8205" width="14.28515625" style="63" bestFit="1" customWidth="1"/>
    <col min="8206" max="8448" width="9.140625" style="63"/>
    <col min="8449" max="8449" width="14.28515625" style="63" customWidth="1"/>
    <col min="8450" max="8450" width="19.5703125" style="63" customWidth="1"/>
    <col min="8451" max="8451" width="9.140625" style="63"/>
    <col min="8452" max="8452" width="2.5703125" style="63" customWidth="1"/>
    <col min="8453" max="8453" width="1.28515625" style="63" customWidth="1"/>
    <col min="8454" max="8454" width="3.42578125" style="63" customWidth="1"/>
    <col min="8455" max="8455" width="9.140625" style="63"/>
    <col min="8456" max="8456" width="9.85546875" style="63" bestFit="1" customWidth="1"/>
    <col min="8457" max="8457" width="9.140625" style="63"/>
    <col min="8458" max="8458" width="3.85546875" style="63" customWidth="1"/>
    <col min="8459" max="8459" width="3.28515625" style="63" customWidth="1"/>
    <col min="8460" max="8460" width="9.140625" style="63"/>
    <col min="8461" max="8461" width="14.28515625" style="63" bestFit="1" customWidth="1"/>
    <col min="8462" max="8704" width="9.140625" style="63"/>
    <col min="8705" max="8705" width="14.28515625" style="63" customWidth="1"/>
    <col min="8706" max="8706" width="19.5703125" style="63" customWidth="1"/>
    <col min="8707" max="8707" width="9.140625" style="63"/>
    <col min="8708" max="8708" width="2.5703125" style="63" customWidth="1"/>
    <col min="8709" max="8709" width="1.28515625" style="63" customWidth="1"/>
    <col min="8710" max="8710" width="3.42578125" style="63" customWidth="1"/>
    <col min="8711" max="8711" width="9.140625" style="63"/>
    <col min="8712" max="8712" width="9.85546875" style="63" bestFit="1" customWidth="1"/>
    <col min="8713" max="8713" width="9.140625" style="63"/>
    <col min="8714" max="8714" width="3.85546875" style="63" customWidth="1"/>
    <col min="8715" max="8715" width="3.28515625" style="63" customWidth="1"/>
    <col min="8716" max="8716" width="9.140625" style="63"/>
    <col min="8717" max="8717" width="14.28515625" style="63" bestFit="1" customWidth="1"/>
    <col min="8718" max="8960" width="9.140625" style="63"/>
    <col min="8961" max="8961" width="14.28515625" style="63" customWidth="1"/>
    <col min="8962" max="8962" width="19.5703125" style="63" customWidth="1"/>
    <col min="8963" max="8963" width="9.140625" style="63"/>
    <col min="8964" max="8964" width="2.5703125" style="63" customWidth="1"/>
    <col min="8965" max="8965" width="1.28515625" style="63" customWidth="1"/>
    <col min="8966" max="8966" width="3.42578125" style="63" customWidth="1"/>
    <col min="8967" max="8967" width="9.140625" style="63"/>
    <col min="8968" max="8968" width="9.85546875" style="63" bestFit="1" customWidth="1"/>
    <col min="8969" max="8969" width="9.140625" style="63"/>
    <col min="8970" max="8970" width="3.85546875" style="63" customWidth="1"/>
    <col min="8971" max="8971" width="3.28515625" style="63" customWidth="1"/>
    <col min="8972" max="8972" width="9.140625" style="63"/>
    <col min="8973" max="8973" width="14.28515625" style="63" bestFit="1" customWidth="1"/>
    <col min="8974" max="9216" width="9.140625" style="63"/>
    <col min="9217" max="9217" width="14.28515625" style="63" customWidth="1"/>
    <col min="9218" max="9218" width="19.5703125" style="63" customWidth="1"/>
    <col min="9219" max="9219" width="9.140625" style="63"/>
    <col min="9220" max="9220" width="2.5703125" style="63" customWidth="1"/>
    <col min="9221" max="9221" width="1.28515625" style="63" customWidth="1"/>
    <col min="9222" max="9222" width="3.42578125" style="63" customWidth="1"/>
    <col min="9223" max="9223" width="9.140625" style="63"/>
    <col min="9224" max="9224" width="9.85546875" style="63" bestFit="1" customWidth="1"/>
    <col min="9225" max="9225" width="9.140625" style="63"/>
    <col min="9226" max="9226" width="3.85546875" style="63" customWidth="1"/>
    <col min="9227" max="9227" width="3.28515625" style="63" customWidth="1"/>
    <col min="9228" max="9228" width="9.140625" style="63"/>
    <col min="9229" max="9229" width="14.28515625" style="63" bestFit="1" customWidth="1"/>
    <col min="9230" max="9472" width="9.140625" style="63"/>
    <col min="9473" max="9473" width="14.28515625" style="63" customWidth="1"/>
    <col min="9474" max="9474" width="19.5703125" style="63" customWidth="1"/>
    <col min="9475" max="9475" width="9.140625" style="63"/>
    <col min="9476" max="9476" width="2.5703125" style="63" customWidth="1"/>
    <col min="9477" max="9477" width="1.28515625" style="63" customWidth="1"/>
    <col min="9478" max="9478" width="3.42578125" style="63" customWidth="1"/>
    <col min="9479" max="9479" width="9.140625" style="63"/>
    <col min="9480" max="9480" width="9.85546875" style="63" bestFit="1" customWidth="1"/>
    <col min="9481" max="9481" width="9.140625" style="63"/>
    <col min="9482" max="9482" width="3.85546875" style="63" customWidth="1"/>
    <col min="9483" max="9483" width="3.28515625" style="63" customWidth="1"/>
    <col min="9484" max="9484" width="9.140625" style="63"/>
    <col min="9485" max="9485" width="14.28515625" style="63" bestFit="1" customWidth="1"/>
    <col min="9486" max="9728" width="9.140625" style="63"/>
    <col min="9729" max="9729" width="14.28515625" style="63" customWidth="1"/>
    <col min="9730" max="9730" width="19.5703125" style="63" customWidth="1"/>
    <col min="9731" max="9731" width="9.140625" style="63"/>
    <col min="9732" max="9732" width="2.5703125" style="63" customWidth="1"/>
    <col min="9733" max="9733" width="1.28515625" style="63" customWidth="1"/>
    <col min="9734" max="9734" width="3.42578125" style="63" customWidth="1"/>
    <col min="9735" max="9735" width="9.140625" style="63"/>
    <col min="9736" max="9736" width="9.85546875" style="63" bestFit="1" customWidth="1"/>
    <col min="9737" max="9737" width="9.140625" style="63"/>
    <col min="9738" max="9738" width="3.85546875" style="63" customWidth="1"/>
    <col min="9739" max="9739" width="3.28515625" style="63" customWidth="1"/>
    <col min="9740" max="9740" width="9.140625" style="63"/>
    <col min="9741" max="9741" width="14.28515625" style="63" bestFit="1" customWidth="1"/>
    <col min="9742" max="9984" width="9.140625" style="63"/>
    <col min="9985" max="9985" width="14.28515625" style="63" customWidth="1"/>
    <col min="9986" max="9986" width="19.5703125" style="63" customWidth="1"/>
    <col min="9987" max="9987" width="9.140625" style="63"/>
    <col min="9988" max="9988" width="2.5703125" style="63" customWidth="1"/>
    <col min="9989" max="9989" width="1.28515625" style="63" customWidth="1"/>
    <col min="9990" max="9990" width="3.42578125" style="63" customWidth="1"/>
    <col min="9991" max="9991" width="9.140625" style="63"/>
    <col min="9992" max="9992" width="9.85546875" style="63" bestFit="1" customWidth="1"/>
    <col min="9993" max="9993" width="9.140625" style="63"/>
    <col min="9994" max="9994" width="3.85546875" style="63" customWidth="1"/>
    <col min="9995" max="9995" width="3.28515625" style="63" customWidth="1"/>
    <col min="9996" max="9996" width="9.140625" style="63"/>
    <col min="9997" max="9997" width="14.28515625" style="63" bestFit="1" customWidth="1"/>
    <col min="9998" max="10240" width="9.140625" style="63"/>
    <col min="10241" max="10241" width="14.28515625" style="63" customWidth="1"/>
    <col min="10242" max="10242" width="19.5703125" style="63" customWidth="1"/>
    <col min="10243" max="10243" width="9.140625" style="63"/>
    <col min="10244" max="10244" width="2.5703125" style="63" customWidth="1"/>
    <col min="10245" max="10245" width="1.28515625" style="63" customWidth="1"/>
    <col min="10246" max="10246" width="3.42578125" style="63" customWidth="1"/>
    <col min="10247" max="10247" width="9.140625" style="63"/>
    <col min="10248" max="10248" width="9.85546875" style="63" bestFit="1" customWidth="1"/>
    <col min="10249" max="10249" width="9.140625" style="63"/>
    <col min="10250" max="10250" width="3.85546875" style="63" customWidth="1"/>
    <col min="10251" max="10251" width="3.28515625" style="63" customWidth="1"/>
    <col min="10252" max="10252" width="9.140625" style="63"/>
    <col min="10253" max="10253" width="14.28515625" style="63" bestFit="1" customWidth="1"/>
    <col min="10254" max="10496" width="9.140625" style="63"/>
    <col min="10497" max="10497" width="14.28515625" style="63" customWidth="1"/>
    <col min="10498" max="10498" width="19.5703125" style="63" customWidth="1"/>
    <col min="10499" max="10499" width="9.140625" style="63"/>
    <col min="10500" max="10500" width="2.5703125" style="63" customWidth="1"/>
    <col min="10501" max="10501" width="1.28515625" style="63" customWidth="1"/>
    <col min="10502" max="10502" width="3.42578125" style="63" customWidth="1"/>
    <col min="10503" max="10503" width="9.140625" style="63"/>
    <col min="10504" max="10504" width="9.85546875" style="63" bestFit="1" customWidth="1"/>
    <col min="10505" max="10505" width="9.140625" style="63"/>
    <col min="10506" max="10506" width="3.85546875" style="63" customWidth="1"/>
    <col min="10507" max="10507" width="3.28515625" style="63" customWidth="1"/>
    <col min="10508" max="10508" width="9.140625" style="63"/>
    <col min="10509" max="10509" width="14.28515625" style="63" bestFit="1" customWidth="1"/>
    <col min="10510" max="10752" width="9.140625" style="63"/>
    <col min="10753" max="10753" width="14.28515625" style="63" customWidth="1"/>
    <col min="10754" max="10754" width="19.5703125" style="63" customWidth="1"/>
    <col min="10755" max="10755" width="9.140625" style="63"/>
    <col min="10756" max="10756" width="2.5703125" style="63" customWidth="1"/>
    <col min="10757" max="10757" width="1.28515625" style="63" customWidth="1"/>
    <col min="10758" max="10758" width="3.42578125" style="63" customWidth="1"/>
    <col min="10759" max="10759" width="9.140625" style="63"/>
    <col min="10760" max="10760" width="9.85546875" style="63" bestFit="1" customWidth="1"/>
    <col min="10761" max="10761" width="9.140625" style="63"/>
    <col min="10762" max="10762" width="3.85546875" style="63" customWidth="1"/>
    <col min="10763" max="10763" width="3.28515625" style="63" customWidth="1"/>
    <col min="10764" max="10764" width="9.140625" style="63"/>
    <col min="10765" max="10765" width="14.28515625" style="63" bestFit="1" customWidth="1"/>
    <col min="10766" max="11008" width="9.140625" style="63"/>
    <col min="11009" max="11009" width="14.28515625" style="63" customWidth="1"/>
    <col min="11010" max="11010" width="19.5703125" style="63" customWidth="1"/>
    <col min="11011" max="11011" width="9.140625" style="63"/>
    <col min="11012" max="11012" width="2.5703125" style="63" customWidth="1"/>
    <col min="11013" max="11013" width="1.28515625" style="63" customWidth="1"/>
    <col min="11014" max="11014" width="3.42578125" style="63" customWidth="1"/>
    <col min="11015" max="11015" width="9.140625" style="63"/>
    <col min="11016" max="11016" width="9.85546875" style="63" bestFit="1" customWidth="1"/>
    <col min="11017" max="11017" width="9.140625" style="63"/>
    <col min="11018" max="11018" width="3.85546875" style="63" customWidth="1"/>
    <col min="11019" max="11019" width="3.28515625" style="63" customWidth="1"/>
    <col min="11020" max="11020" width="9.140625" style="63"/>
    <col min="11021" max="11021" width="14.28515625" style="63" bestFit="1" customWidth="1"/>
    <col min="11022" max="11264" width="9.140625" style="63"/>
    <col min="11265" max="11265" width="14.28515625" style="63" customWidth="1"/>
    <col min="11266" max="11266" width="19.5703125" style="63" customWidth="1"/>
    <col min="11267" max="11267" width="9.140625" style="63"/>
    <col min="11268" max="11268" width="2.5703125" style="63" customWidth="1"/>
    <col min="11269" max="11269" width="1.28515625" style="63" customWidth="1"/>
    <col min="11270" max="11270" width="3.42578125" style="63" customWidth="1"/>
    <col min="11271" max="11271" width="9.140625" style="63"/>
    <col min="11272" max="11272" width="9.85546875" style="63" bestFit="1" customWidth="1"/>
    <col min="11273" max="11273" width="9.140625" style="63"/>
    <col min="11274" max="11274" width="3.85546875" style="63" customWidth="1"/>
    <col min="11275" max="11275" width="3.28515625" style="63" customWidth="1"/>
    <col min="11276" max="11276" width="9.140625" style="63"/>
    <col min="11277" max="11277" width="14.28515625" style="63" bestFit="1" customWidth="1"/>
    <col min="11278" max="11520" width="9.140625" style="63"/>
    <col min="11521" max="11521" width="14.28515625" style="63" customWidth="1"/>
    <col min="11522" max="11522" width="19.5703125" style="63" customWidth="1"/>
    <col min="11523" max="11523" width="9.140625" style="63"/>
    <col min="11524" max="11524" width="2.5703125" style="63" customWidth="1"/>
    <col min="11525" max="11525" width="1.28515625" style="63" customWidth="1"/>
    <col min="11526" max="11526" width="3.42578125" style="63" customWidth="1"/>
    <col min="11527" max="11527" width="9.140625" style="63"/>
    <col min="11528" max="11528" width="9.85546875" style="63" bestFit="1" customWidth="1"/>
    <col min="11529" max="11529" width="9.140625" style="63"/>
    <col min="11530" max="11530" width="3.85546875" style="63" customWidth="1"/>
    <col min="11531" max="11531" width="3.28515625" style="63" customWidth="1"/>
    <col min="11532" max="11532" width="9.140625" style="63"/>
    <col min="11533" max="11533" width="14.28515625" style="63" bestFit="1" customWidth="1"/>
    <col min="11534" max="11776" width="9.140625" style="63"/>
    <col min="11777" max="11777" width="14.28515625" style="63" customWidth="1"/>
    <col min="11778" max="11778" width="19.5703125" style="63" customWidth="1"/>
    <col min="11779" max="11779" width="9.140625" style="63"/>
    <col min="11780" max="11780" width="2.5703125" style="63" customWidth="1"/>
    <col min="11781" max="11781" width="1.28515625" style="63" customWidth="1"/>
    <col min="11782" max="11782" width="3.42578125" style="63" customWidth="1"/>
    <col min="11783" max="11783" width="9.140625" style="63"/>
    <col min="11784" max="11784" width="9.85546875" style="63" bestFit="1" customWidth="1"/>
    <col min="11785" max="11785" width="9.140625" style="63"/>
    <col min="11786" max="11786" width="3.85546875" style="63" customWidth="1"/>
    <col min="11787" max="11787" width="3.28515625" style="63" customWidth="1"/>
    <col min="11788" max="11788" width="9.140625" style="63"/>
    <col min="11789" max="11789" width="14.28515625" style="63" bestFit="1" customWidth="1"/>
    <col min="11790" max="12032" width="9.140625" style="63"/>
    <col min="12033" max="12033" width="14.28515625" style="63" customWidth="1"/>
    <col min="12034" max="12034" width="19.5703125" style="63" customWidth="1"/>
    <col min="12035" max="12035" width="9.140625" style="63"/>
    <col min="12036" max="12036" width="2.5703125" style="63" customWidth="1"/>
    <col min="12037" max="12037" width="1.28515625" style="63" customWidth="1"/>
    <col min="12038" max="12038" width="3.42578125" style="63" customWidth="1"/>
    <col min="12039" max="12039" width="9.140625" style="63"/>
    <col min="12040" max="12040" width="9.85546875" style="63" bestFit="1" customWidth="1"/>
    <col min="12041" max="12041" width="9.140625" style="63"/>
    <col min="12042" max="12042" width="3.85546875" style="63" customWidth="1"/>
    <col min="12043" max="12043" width="3.28515625" style="63" customWidth="1"/>
    <col min="12044" max="12044" width="9.140625" style="63"/>
    <col min="12045" max="12045" width="14.28515625" style="63" bestFit="1" customWidth="1"/>
    <col min="12046" max="12288" width="9.140625" style="63"/>
    <col min="12289" max="12289" width="14.28515625" style="63" customWidth="1"/>
    <col min="12290" max="12290" width="19.5703125" style="63" customWidth="1"/>
    <col min="12291" max="12291" width="9.140625" style="63"/>
    <col min="12292" max="12292" width="2.5703125" style="63" customWidth="1"/>
    <col min="12293" max="12293" width="1.28515625" style="63" customWidth="1"/>
    <col min="12294" max="12294" width="3.42578125" style="63" customWidth="1"/>
    <col min="12295" max="12295" width="9.140625" style="63"/>
    <col min="12296" max="12296" width="9.85546875" style="63" bestFit="1" customWidth="1"/>
    <col min="12297" max="12297" width="9.140625" style="63"/>
    <col min="12298" max="12298" width="3.85546875" style="63" customWidth="1"/>
    <col min="12299" max="12299" width="3.28515625" style="63" customWidth="1"/>
    <col min="12300" max="12300" width="9.140625" style="63"/>
    <col min="12301" max="12301" width="14.28515625" style="63" bestFit="1" customWidth="1"/>
    <col min="12302" max="12544" width="9.140625" style="63"/>
    <col min="12545" max="12545" width="14.28515625" style="63" customWidth="1"/>
    <col min="12546" max="12546" width="19.5703125" style="63" customWidth="1"/>
    <col min="12547" max="12547" width="9.140625" style="63"/>
    <col min="12548" max="12548" width="2.5703125" style="63" customWidth="1"/>
    <col min="12549" max="12549" width="1.28515625" style="63" customWidth="1"/>
    <col min="12550" max="12550" width="3.42578125" style="63" customWidth="1"/>
    <col min="12551" max="12551" width="9.140625" style="63"/>
    <col min="12552" max="12552" width="9.85546875" style="63" bestFit="1" customWidth="1"/>
    <col min="12553" max="12553" width="9.140625" style="63"/>
    <col min="12554" max="12554" width="3.85546875" style="63" customWidth="1"/>
    <col min="12555" max="12555" width="3.28515625" style="63" customWidth="1"/>
    <col min="12556" max="12556" width="9.140625" style="63"/>
    <col min="12557" max="12557" width="14.28515625" style="63" bestFit="1" customWidth="1"/>
    <col min="12558" max="12800" width="9.140625" style="63"/>
    <col min="12801" max="12801" width="14.28515625" style="63" customWidth="1"/>
    <col min="12802" max="12802" width="19.5703125" style="63" customWidth="1"/>
    <col min="12803" max="12803" width="9.140625" style="63"/>
    <col min="12804" max="12804" width="2.5703125" style="63" customWidth="1"/>
    <col min="12805" max="12805" width="1.28515625" style="63" customWidth="1"/>
    <col min="12806" max="12806" width="3.42578125" style="63" customWidth="1"/>
    <col min="12807" max="12807" width="9.140625" style="63"/>
    <col min="12808" max="12808" width="9.85546875" style="63" bestFit="1" customWidth="1"/>
    <col min="12809" max="12809" width="9.140625" style="63"/>
    <col min="12810" max="12810" width="3.85546875" style="63" customWidth="1"/>
    <col min="12811" max="12811" width="3.28515625" style="63" customWidth="1"/>
    <col min="12812" max="12812" width="9.140625" style="63"/>
    <col min="12813" max="12813" width="14.28515625" style="63" bestFit="1" customWidth="1"/>
    <col min="12814" max="13056" width="9.140625" style="63"/>
    <col min="13057" max="13057" width="14.28515625" style="63" customWidth="1"/>
    <col min="13058" max="13058" width="19.5703125" style="63" customWidth="1"/>
    <col min="13059" max="13059" width="9.140625" style="63"/>
    <col min="13060" max="13060" width="2.5703125" style="63" customWidth="1"/>
    <col min="13061" max="13061" width="1.28515625" style="63" customWidth="1"/>
    <col min="13062" max="13062" width="3.42578125" style="63" customWidth="1"/>
    <col min="13063" max="13063" width="9.140625" style="63"/>
    <col min="13064" max="13064" width="9.85546875" style="63" bestFit="1" customWidth="1"/>
    <col min="13065" max="13065" width="9.140625" style="63"/>
    <col min="13066" max="13066" width="3.85546875" style="63" customWidth="1"/>
    <col min="13067" max="13067" width="3.28515625" style="63" customWidth="1"/>
    <col min="13068" max="13068" width="9.140625" style="63"/>
    <col min="13069" max="13069" width="14.28515625" style="63" bestFit="1" customWidth="1"/>
    <col min="13070" max="13312" width="9.140625" style="63"/>
    <col min="13313" max="13313" width="14.28515625" style="63" customWidth="1"/>
    <col min="13314" max="13314" width="19.5703125" style="63" customWidth="1"/>
    <col min="13315" max="13315" width="9.140625" style="63"/>
    <col min="13316" max="13316" width="2.5703125" style="63" customWidth="1"/>
    <col min="13317" max="13317" width="1.28515625" style="63" customWidth="1"/>
    <col min="13318" max="13318" width="3.42578125" style="63" customWidth="1"/>
    <col min="13319" max="13319" width="9.140625" style="63"/>
    <col min="13320" max="13320" width="9.85546875" style="63" bestFit="1" customWidth="1"/>
    <col min="13321" max="13321" width="9.140625" style="63"/>
    <col min="13322" max="13322" width="3.85546875" style="63" customWidth="1"/>
    <col min="13323" max="13323" width="3.28515625" style="63" customWidth="1"/>
    <col min="13324" max="13324" width="9.140625" style="63"/>
    <col min="13325" max="13325" width="14.28515625" style="63" bestFit="1" customWidth="1"/>
    <col min="13326" max="13568" width="9.140625" style="63"/>
    <col min="13569" max="13569" width="14.28515625" style="63" customWidth="1"/>
    <col min="13570" max="13570" width="19.5703125" style="63" customWidth="1"/>
    <col min="13571" max="13571" width="9.140625" style="63"/>
    <col min="13572" max="13572" width="2.5703125" style="63" customWidth="1"/>
    <col min="13573" max="13573" width="1.28515625" style="63" customWidth="1"/>
    <col min="13574" max="13574" width="3.42578125" style="63" customWidth="1"/>
    <col min="13575" max="13575" width="9.140625" style="63"/>
    <col min="13576" max="13576" width="9.85546875" style="63" bestFit="1" customWidth="1"/>
    <col min="13577" max="13577" width="9.140625" style="63"/>
    <col min="13578" max="13578" width="3.85546875" style="63" customWidth="1"/>
    <col min="13579" max="13579" width="3.28515625" style="63" customWidth="1"/>
    <col min="13580" max="13580" width="9.140625" style="63"/>
    <col min="13581" max="13581" width="14.28515625" style="63" bestFit="1" customWidth="1"/>
    <col min="13582" max="13824" width="9.140625" style="63"/>
    <col min="13825" max="13825" width="14.28515625" style="63" customWidth="1"/>
    <col min="13826" max="13826" width="19.5703125" style="63" customWidth="1"/>
    <col min="13827" max="13827" width="9.140625" style="63"/>
    <col min="13828" max="13828" width="2.5703125" style="63" customWidth="1"/>
    <col min="13829" max="13829" width="1.28515625" style="63" customWidth="1"/>
    <col min="13830" max="13830" width="3.42578125" style="63" customWidth="1"/>
    <col min="13831" max="13831" width="9.140625" style="63"/>
    <col min="13832" max="13832" width="9.85546875" style="63" bestFit="1" customWidth="1"/>
    <col min="13833" max="13833" width="9.140625" style="63"/>
    <col min="13834" max="13834" width="3.85546875" style="63" customWidth="1"/>
    <col min="13835" max="13835" width="3.28515625" style="63" customWidth="1"/>
    <col min="13836" max="13836" width="9.140625" style="63"/>
    <col min="13837" max="13837" width="14.28515625" style="63" bestFit="1" customWidth="1"/>
    <col min="13838" max="14080" width="9.140625" style="63"/>
    <col min="14081" max="14081" width="14.28515625" style="63" customWidth="1"/>
    <col min="14082" max="14082" width="19.5703125" style="63" customWidth="1"/>
    <col min="14083" max="14083" width="9.140625" style="63"/>
    <col min="14084" max="14084" width="2.5703125" style="63" customWidth="1"/>
    <col min="14085" max="14085" width="1.28515625" style="63" customWidth="1"/>
    <col min="14086" max="14086" width="3.42578125" style="63" customWidth="1"/>
    <col min="14087" max="14087" width="9.140625" style="63"/>
    <col min="14088" max="14088" width="9.85546875" style="63" bestFit="1" customWidth="1"/>
    <col min="14089" max="14089" width="9.140625" style="63"/>
    <col min="14090" max="14090" width="3.85546875" style="63" customWidth="1"/>
    <col min="14091" max="14091" width="3.28515625" style="63" customWidth="1"/>
    <col min="14092" max="14092" width="9.140625" style="63"/>
    <col min="14093" max="14093" width="14.28515625" style="63" bestFit="1" customWidth="1"/>
    <col min="14094" max="14336" width="9.140625" style="63"/>
    <col min="14337" max="14337" width="14.28515625" style="63" customWidth="1"/>
    <col min="14338" max="14338" width="19.5703125" style="63" customWidth="1"/>
    <col min="14339" max="14339" width="9.140625" style="63"/>
    <col min="14340" max="14340" width="2.5703125" style="63" customWidth="1"/>
    <col min="14341" max="14341" width="1.28515625" style="63" customWidth="1"/>
    <col min="14342" max="14342" width="3.42578125" style="63" customWidth="1"/>
    <col min="14343" max="14343" width="9.140625" style="63"/>
    <col min="14344" max="14344" width="9.85546875" style="63" bestFit="1" customWidth="1"/>
    <col min="14345" max="14345" width="9.140625" style="63"/>
    <col min="14346" max="14346" width="3.85546875" style="63" customWidth="1"/>
    <col min="14347" max="14347" width="3.28515625" style="63" customWidth="1"/>
    <col min="14348" max="14348" width="9.140625" style="63"/>
    <col min="14349" max="14349" width="14.28515625" style="63" bestFit="1" customWidth="1"/>
    <col min="14350" max="14592" width="9.140625" style="63"/>
    <col min="14593" max="14593" width="14.28515625" style="63" customWidth="1"/>
    <col min="14594" max="14594" width="19.5703125" style="63" customWidth="1"/>
    <col min="14595" max="14595" width="9.140625" style="63"/>
    <col min="14596" max="14596" width="2.5703125" style="63" customWidth="1"/>
    <col min="14597" max="14597" width="1.28515625" style="63" customWidth="1"/>
    <col min="14598" max="14598" width="3.42578125" style="63" customWidth="1"/>
    <col min="14599" max="14599" width="9.140625" style="63"/>
    <col min="14600" max="14600" width="9.85546875" style="63" bestFit="1" customWidth="1"/>
    <col min="14601" max="14601" width="9.140625" style="63"/>
    <col min="14602" max="14602" width="3.85546875" style="63" customWidth="1"/>
    <col min="14603" max="14603" width="3.28515625" style="63" customWidth="1"/>
    <col min="14604" max="14604" width="9.140625" style="63"/>
    <col min="14605" max="14605" width="14.28515625" style="63" bestFit="1" customWidth="1"/>
    <col min="14606" max="14848" width="9.140625" style="63"/>
    <col min="14849" max="14849" width="14.28515625" style="63" customWidth="1"/>
    <col min="14850" max="14850" width="19.5703125" style="63" customWidth="1"/>
    <col min="14851" max="14851" width="9.140625" style="63"/>
    <col min="14852" max="14852" width="2.5703125" style="63" customWidth="1"/>
    <col min="14853" max="14853" width="1.28515625" style="63" customWidth="1"/>
    <col min="14854" max="14854" width="3.42578125" style="63" customWidth="1"/>
    <col min="14855" max="14855" width="9.140625" style="63"/>
    <col min="14856" max="14856" width="9.85546875" style="63" bestFit="1" customWidth="1"/>
    <col min="14857" max="14857" width="9.140625" style="63"/>
    <col min="14858" max="14858" width="3.85546875" style="63" customWidth="1"/>
    <col min="14859" max="14859" width="3.28515625" style="63" customWidth="1"/>
    <col min="14860" max="14860" width="9.140625" style="63"/>
    <col min="14861" max="14861" width="14.28515625" style="63" bestFit="1" customWidth="1"/>
    <col min="14862" max="15104" width="9.140625" style="63"/>
    <col min="15105" max="15105" width="14.28515625" style="63" customWidth="1"/>
    <col min="15106" max="15106" width="19.5703125" style="63" customWidth="1"/>
    <col min="15107" max="15107" width="9.140625" style="63"/>
    <col min="15108" max="15108" width="2.5703125" style="63" customWidth="1"/>
    <col min="15109" max="15109" width="1.28515625" style="63" customWidth="1"/>
    <col min="15110" max="15110" width="3.42578125" style="63" customWidth="1"/>
    <col min="15111" max="15111" width="9.140625" style="63"/>
    <col min="15112" max="15112" width="9.85546875" style="63" bestFit="1" customWidth="1"/>
    <col min="15113" max="15113" width="9.140625" style="63"/>
    <col min="15114" max="15114" width="3.85546875" style="63" customWidth="1"/>
    <col min="15115" max="15115" width="3.28515625" style="63" customWidth="1"/>
    <col min="15116" max="15116" width="9.140625" style="63"/>
    <col min="15117" max="15117" width="14.28515625" style="63" bestFit="1" customWidth="1"/>
    <col min="15118" max="15360" width="9.140625" style="63"/>
    <col min="15361" max="15361" width="14.28515625" style="63" customWidth="1"/>
    <col min="15362" max="15362" width="19.5703125" style="63" customWidth="1"/>
    <col min="15363" max="15363" width="9.140625" style="63"/>
    <col min="15364" max="15364" width="2.5703125" style="63" customWidth="1"/>
    <col min="15365" max="15365" width="1.28515625" style="63" customWidth="1"/>
    <col min="15366" max="15366" width="3.42578125" style="63" customWidth="1"/>
    <col min="15367" max="15367" width="9.140625" style="63"/>
    <col min="15368" max="15368" width="9.85546875" style="63" bestFit="1" customWidth="1"/>
    <col min="15369" max="15369" width="9.140625" style="63"/>
    <col min="15370" max="15370" width="3.85546875" style="63" customWidth="1"/>
    <col min="15371" max="15371" width="3.28515625" style="63" customWidth="1"/>
    <col min="15372" max="15372" width="9.140625" style="63"/>
    <col min="15373" max="15373" width="14.28515625" style="63" bestFit="1" customWidth="1"/>
    <col min="15374" max="15616" width="9.140625" style="63"/>
    <col min="15617" max="15617" width="14.28515625" style="63" customWidth="1"/>
    <col min="15618" max="15618" width="19.5703125" style="63" customWidth="1"/>
    <col min="15619" max="15619" width="9.140625" style="63"/>
    <col min="15620" max="15620" width="2.5703125" style="63" customWidth="1"/>
    <col min="15621" max="15621" width="1.28515625" style="63" customWidth="1"/>
    <col min="15622" max="15622" width="3.42578125" style="63" customWidth="1"/>
    <col min="15623" max="15623" width="9.140625" style="63"/>
    <col min="15624" max="15624" width="9.85546875" style="63" bestFit="1" customWidth="1"/>
    <col min="15625" max="15625" width="9.140625" style="63"/>
    <col min="15626" max="15626" width="3.85546875" style="63" customWidth="1"/>
    <col min="15627" max="15627" width="3.28515625" style="63" customWidth="1"/>
    <col min="15628" max="15628" width="9.140625" style="63"/>
    <col min="15629" max="15629" width="14.28515625" style="63" bestFit="1" customWidth="1"/>
    <col min="15630" max="15872" width="9.140625" style="63"/>
    <col min="15873" max="15873" width="14.28515625" style="63" customWidth="1"/>
    <col min="15874" max="15874" width="19.5703125" style="63" customWidth="1"/>
    <col min="15875" max="15875" width="9.140625" style="63"/>
    <col min="15876" max="15876" width="2.5703125" style="63" customWidth="1"/>
    <col min="15877" max="15877" width="1.28515625" style="63" customWidth="1"/>
    <col min="15878" max="15878" width="3.42578125" style="63" customWidth="1"/>
    <col min="15879" max="15879" width="9.140625" style="63"/>
    <col min="15880" max="15880" width="9.85546875" style="63" bestFit="1" customWidth="1"/>
    <col min="15881" max="15881" width="9.140625" style="63"/>
    <col min="15882" max="15882" width="3.85546875" style="63" customWidth="1"/>
    <col min="15883" max="15883" width="3.28515625" style="63" customWidth="1"/>
    <col min="15884" max="15884" width="9.140625" style="63"/>
    <col min="15885" max="15885" width="14.28515625" style="63" bestFit="1" customWidth="1"/>
    <col min="15886" max="16128" width="9.140625" style="63"/>
    <col min="16129" max="16129" width="14.28515625" style="63" customWidth="1"/>
    <col min="16130" max="16130" width="19.5703125" style="63" customWidth="1"/>
    <col min="16131" max="16131" width="9.140625" style="63"/>
    <col min="16132" max="16132" width="2.5703125" style="63" customWidth="1"/>
    <col min="16133" max="16133" width="1.28515625" style="63" customWidth="1"/>
    <col min="16134" max="16134" width="3.42578125" style="63" customWidth="1"/>
    <col min="16135" max="16135" width="9.140625" style="63"/>
    <col min="16136" max="16136" width="9.85546875" style="63" bestFit="1" customWidth="1"/>
    <col min="16137" max="16137" width="9.140625" style="63"/>
    <col min="16138" max="16138" width="3.85546875" style="63" customWidth="1"/>
    <col min="16139" max="16139" width="3.28515625" style="63" customWidth="1"/>
    <col min="16140" max="16140" width="9.140625" style="63"/>
    <col min="16141" max="16141" width="14.28515625" style="63" bestFit="1" customWidth="1"/>
    <col min="16142" max="16384" width="9.140625" style="63"/>
  </cols>
  <sheetData>
    <row r="1" spans="1:21" ht="21" x14ac:dyDescent="0.35">
      <c r="A1" s="136" t="s">
        <v>283</v>
      </c>
      <c r="C1" s="69"/>
      <c r="D1" s="69"/>
      <c r="E1" s="137"/>
      <c r="F1" s="69"/>
      <c r="G1" s="69"/>
      <c r="H1" s="69"/>
      <c r="I1" s="69"/>
      <c r="J1" s="69"/>
      <c r="K1" s="69"/>
      <c r="L1" s="69"/>
      <c r="M1" s="69"/>
      <c r="N1" s="69"/>
      <c r="O1" s="69"/>
    </row>
    <row r="2" spans="1:21" ht="23.25" x14ac:dyDescent="0.35">
      <c r="A2" s="67" t="s">
        <v>168</v>
      </c>
      <c r="B2" s="64" t="s">
        <v>169</v>
      </c>
      <c r="C2" s="69"/>
      <c r="D2" s="69"/>
      <c r="E2" s="137"/>
      <c r="F2" s="69"/>
      <c r="G2" s="69"/>
      <c r="H2" s="69"/>
      <c r="I2" s="69"/>
      <c r="J2" s="69"/>
      <c r="K2" s="69"/>
      <c r="L2" s="69"/>
      <c r="M2" s="69"/>
      <c r="N2" s="69"/>
      <c r="O2" s="69"/>
      <c r="P2" s="67"/>
    </row>
    <row r="3" spans="1:21" ht="23.25" x14ac:dyDescent="0.35">
      <c r="A3" s="66" t="s">
        <v>171</v>
      </c>
      <c r="B3" s="64" t="s">
        <v>172</v>
      </c>
      <c r="H3" s="69"/>
      <c r="I3" s="69"/>
      <c r="J3" s="69"/>
      <c r="K3" s="69"/>
      <c r="L3" s="69"/>
      <c r="M3" s="69"/>
      <c r="N3" s="69"/>
      <c r="O3" s="69"/>
      <c r="P3" s="67"/>
    </row>
    <row r="4" spans="1:21" ht="23.25" x14ac:dyDescent="0.35">
      <c r="H4" s="69"/>
      <c r="I4" s="69"/>
      <c r="J4" s="69"/>
      <c r="K4" s="69"/>
      <c r="L4" s="69"/>
      <c r="M4" s="69"/>
      <c r="N4" s="69"/>
      <c r="O4" s="69"/>
      <c r="P4" s="67"/>
    </row>
    <row r="5" spans="1:21" ht="15" x14ac:dyDescent="0.25">
      <c r="A5" s="79"/>
      <c r="B5" s="69"/>
      <c r="C5" s="69"/>
      <c r="D5" s="69"/>
      <c r="E5" s="137"/>
      <c r="F5" s="69"/>
      <c r="G5" s="69"/>
      <c r="H5" s="69"/>
      <c r="I5" s="69"/>
      <c r="J5" s="69"/>
      <c r="K5" s="69"/>
      <c r="L5" s="69"/>
      <c r="M5" s="69"/>
      <c r="N5" s="69"/>
      <c r="O5" s="69"/>
      <c r="S5"/>
      <c r="T5"/>
      <c r="U5"/>
    </row>
    <row r="6" spans="1:21" ht="15.75" x14ac:dyDescent="0.25">
      <c r="A6" s="139" t="s">
        <v>284</v>
      </c>
      <c r="B6" s="140"/>
      <c r="C6" s="140"/>
      <c r="D6" s="141"/>
      <c r="E6" s="142"/>
      <c r="F6" s="69"/>
      <c r="G6" s="143" t="s">
        <v>285</v>
      </c>
      <c r="H6" s="144"/>
      <c r="I6" s="144"/>
      <c r="J6" s="144"/>
      <c r="K6" s="69"/>
      <c r="L6" s="69"/>
      <c r="M6" s="69"/>
      <c r="N6" s="69"/>
      <c r="O6" s="69"/>
      <c r="P6" s="69"/>
      <c r="Q6" s="138"/>
      <c r="R6" s="138"/>
    </row>
    <row r="7" spans="1:21" ht="15" x14ac:dyDescent="0.25">
      <c r="A7" s="69" t="s">
        <v>286</v>
      </c>
      <c r="B7" s="69"/>
      <c r="C7" s="69"/>
      <c r="D7" s="69"/>
      <c r="E7" s="137"/>
      <c r="F7" s="69"/>
      <c r="G7" s="145" t="s">
        <v>287</v>
      </c>
      <c r="H7" s="69"/>
      <c r="I7" s="69"/>
      <c r="J7" s="69"/>
      <c r="K7" s="69"/>
      <c r="L7" s="69"/>
      <c r="M7" s="69"/>
      <c r="N7" s="69"/>
      <c r="O7" s="69"/>
      <c r="P7" s="69"/>
      <c r="Q7" s="138"/>
      <c r="R7" s="138"/>
    </row>
    <row r="8" spans="1:21" ht="15" x14ac:dyDescent="0.25">
      <c r="A8" s="145" t="s">
        <v>288</v>
      </c>
      <c r="B8" s="145"/>
      <c r="C8" s="69"/>
      <c r="D8" s="69"/>
      <c r="E8" s="137"/>
      <c r="F8" s="69"/>
      <c r="G8" s="145" t="s">
        <v>289</v>
      </c>
      <c r="H8" s="69"/>
      <c r="I8" s="69"/>
      <c r="J8" s="69"/>
      <c r="K8" s="69"/>
      <c r="L8" s="69"/>
      <c r="M8" s="69"/>
      <c r="N8" s="69"/>
      <c r="O8" s="69"/>
      <c r="P8" s="69"/>
      <c r="Q8" s="138"/>
      <c r="R8" s="138"/>
    </row>
    <row r="9" spans="1:21" ht="31.5" customHeight="1" x14ac:dyDescent="0.25">
      <c r="A9" s="146">
        <v>16000</v>
      </c>
      <c r="B9" s="147" t="s">
        <v>290</v>
      </c>
      <c r="C9" s="69"/>
      <c r="D9" s="69"/>
      <c r="E9" s="137"/>
      <c r="F9" s="69"/>
      <c r="G9" s="145" t="s">
        <v>291</v>
      </c>
      <c r="H9" s="69"/>
      <c r="I9" s="69"/>
      <c r="J9" s="69"/>
      <c r="K9" s="69"/>
      <c r="L9" s="69"/>
      <c r="M9" s="69"/>
      <c r="N9" s="69"/>
      <c r="O9" s="69"/>
      <c r="P9" s="69"/>
      <c r="Q9" s="138"/>
      <c r="R9" s="138"/>
    </row>
    <row r="10" spans="1:21" ht="15" x14ac:dyDescent="0.25">
      <c r="A10" s="148">
        <f>A$9*5.39</f>
        <v>86240</v>
      </c>
      <c r="B10" s="149" t="s">
        <v>292</v>
      </c>
      <c r="C10" s="69"/>
      <c r="D10" s="69"/>
      <c r="E10" s="137"/>
      <c r="F10" s="69"/>
      <c r="G10" s="69"/>
      <c r="H10" s="69"/>
      <c r="I10" s="69"/>
      <c r="J10" s="69"/>
      <c r="K10" s="69"/>
      <c r="L10" s="69"/>
      <c r="M10" s="69"/>
      <c r="N10" s="69"/>
      <c r="O10" s="69"/>
      <c r="P10" s="69"/>
      <c r="Q10" s="138"/>
      <c r="R10" s="138"/>
    </row>
    <row r="11" spans="1:21" ht="15" x14ac:dyDescent="0.25">
      <c r="A11" s="150">
        <v>41624</v>
      </c>
      <c r="B11" s="90" t="s">
        <v>293</v>
      </c>
      <c r="C11" s="69"/>
      <c r="D11" s="69"/>
      <c r="E11" s="137"/>
      <c r="F11" s="69"/>
      <c r="G11" s="406" t="s">
        <v>294</v>
      </c>
      <c r="H11" s="406"/>
      <c r="I11" s="69"/>
      <c r="J11" s="69"/>
      <c r="K11" s="69"/>
      <c r="L11" s="69"/>
      <c r="M11" s="69"/>
      <c r="N11" s="69"/>
      <c r="O11" s="69"/>
      <c r="P11" s="69"/>
      <c r="Q11" s="138"/>
      <c r="R11" s="138"/>
    </row>
    <row r="12" spans="1:21" ht="15" x14ac:dyDescent="0.25">
      <c r="C12" s="69"/>
      <c r="D12" s="69"/>
      <c r="E12" s="137"/>
      <c r="F12" s="69"/>
      <c r="G12" s="69" t="s">
        <v>295</v>
      </c>
      <c r="H12" s="151">
        <v>4000</v>
      </c>
      <c r="I12" s="69" t="s">
        <v>296</v>
      </c>
      <c r="J12" s="69"/>
      <c r="K12" s="69"/>
      <c r="L12" s="69" t="s">
        <v>295</v>
      </c>
      <c r="M12" s="152">
        <f>H12*(H25+(H17*H26)+(H18*H27))</f>
        <v>138178</v>
      </c>
      <c r="N12" s="69"/>
      <c r="O12" s="153" t="s">
        <v>297</v>
      </c>
      <c r="P12" s="69"/>
      <c r="Q12" s="138"/>
      <c r="R12" s="138"/>
    </row>
    <row r="13" spans="1:21" ht="15.75" x14ac:dyDescent="0.25">
      <c r="A13" s="253"/>
      <c r="B13" s="69"/>
      <c r="C13" s="69"/>
      <c r="D13" s="69"/>
      <c r="E13" s="137"/>
      <c r="F13" s="69"/>
      <c r="G13" s="69" t="s">
        <v>298</v>
      </c>
      <c r="H13" s="89">
        <f>H12*0.465</f>
        <v>1860</v>
      </c>
      <c r="I13" s="69" t="s">
        <v>296</v>
      </c>
      <c r="J13" s="69"/>
      <c r="K13" s="69"/>
      <c r="L13" s="69" t="s">
        <v>298</v>
      </c>
      <c r="M13" s="154">
        <f>H13*(H25+(H21*H26)+(H22*H27))</f>
        <v>31034.1</v>
      </c>
      <c r="N13" s="69"/>
      <c r="O13" s="155" t="s">
        <v>299</v>
      </c>
      <c r="P13" s="69"/>
      <c r="Q13" s="138"/>
      <c r="R13" s="138"/>
    </row>
    <row r="14" spans="1:21" ht="15" x14ac:dyDescent="0.25">
      <c r="A14" s="254"/>
      <c r="B14" s="69"/>
      <c r="C14" s="69"/>
      <c r="D14" s="69"/>
      <c r="E14" s="137"/>
      <c r="F14" s="69"/>
      <c r="G14" s="69"/>
      <c r="H14" s="69"/>
      <c r="I14" s="69"/>
      <c r="J14" s="69"/>
      <c r="K14" s="69"/>
      <c r="L14" s="69"/>
      <c r="M14" s="156">
        <f>SUM(M12:M13)</f>
        <v>169212.1</v>
      </c>
      <c r="N14" s="157" t="s">
        <v>300</v>
      </c>
      <c r="O14" s="157"/>
      <c r="P14" s="69"/>
      <c r="Q14" s="138"/>
      <c r="R14" s="138"/>
    </row>
    <row r="15" spans="1:21" ht="15" x14ac:dyDescent="0.25">
      <c r="A15" s="255"/>
      <c r="B15" s="69"/>
      <c r="C15" s="69"/>
      <c r="D15" s="69"/>
      <c r="E15" s="137"/>
      <c r="F15" s="69"/>
      <c r="G15" s="69"/>
      <c r="H15" s="69"/>
      <c r="I15" s="69"/>
      <c r="J15" s="69"/>
      <c r="K15" s="69"/>
      <c r="L15" s="69"/>
      <c r="M15" s="69"/>
      <c r="N15" s="69"/>
      <c r="O15" s="69"/>
      <c r="P15" s="69"/>
      <c r="Q15" s="138"/>
      <c r="R15" s="138"/>
    </row>
    <row r="16" spans="1:21" ht="15.75" x14ac:dyDescent="0.25">
      <c r="A16" s="256"/>
      <c r="B16" s="257"/>
      <c r="C16" s="69"/>
      <c r="D16" s="69"/>
      <c r="E16" s="137"/>
      <c r="F16" s="69"/>
      <c r="G16" s="406" t="s">
        <v>301</v>
      </c>
      <c r="H16" s="406"/>
      <c r="I16" s="69"/>
      <c r="J16" s="69"/>
      <c r="K16" s="69"/>
      <c r="L16" s="69"/>
      <c r="M16" s="69"/>
      <c r="N16" s="69"/>
      <c r="O16" s="69"/>
      <c r="P16" s="69"/>
      <c r="Q16" s="138"/>
      <c r="R16" s="138"/>
    </row>
    <row r="17" spans="1:18" ht="15" x14ac:dyDescent="0.25">
      <c r="A17" s="69"/>
      <c r="B17" s="69"/>
      <c r="C17" s="69"/>
      <c r="D17" s="69"/>
      <c r="E17" s="137"/>
      <c r="F17" s="69"/>
      <c r="G17" s="69" t="s">
        <v>302</v>
      </c>
      <c r="H17" s="92">
        <v>820</v>
      </c>
      <c r="I17" s="69" t="s">
        <v>303</v>
      </c>
      <c r="J17" s="69"/>
      <c r="K17" s="69"/>
      <c r="L17" s="69"/>
      <c r="M17" s="69"/>
      <c r="N17" s="69"/>
      <c r="O17" s="158" t="s">
        <v>304</v>
      </c>
      <c r="P17" s="69"/>
      <c r="Q17" s="138"/>
      <c r="R17" s="138"/>
    </row>
    <row r="18" spans="1:18" ht="15.75" x14ac:dyDescent="0.25">
      <c r="A18" s="162"/>
      <c r="B18" s="85"/>
      <c r="C18" s="69"/>
      <c r="D18" s="69"/>
      <c r="E18" s="137"/>
      <c r="F18" s="69"/>
      <c r="G18" s="69" t="s">
        <v>305</v>
      </c>
      <c r="H18" s="92">
        <v>905</v>
      </c>
      <c r="I18" s="69" t="s">
        <v>306</v>
      </c>
      <c r="J18" s="69"/>
      <c r="K18" s="69"/>
      <c r="L18" s="69"/>
      <c r="M18" s="69"/>
      <c r="N18" s="69"/>
      <c r="O18" s="158" t="s">
        <v>307</v>
      </c>
      <c r="P18" s="69"/>
      <c r="Q18" s="138"/>
      <c r="R18" s="138"/>
    </row>
    <row r="19" spans="1:18" ht="15" x14ac:dyDescent="0.25">
      <c r="A19" s="69"/>
      <c r="B19" s="69"/>
      <c r="C19" s="69"/>
      <c r="D19" s="69"/>
      <c r="E19" s="137"/>
      <c r="F19" s="69"/>
      <c r="G19" s="69"/>
      <c r="H19" s="69"/>
      <c r="I19" s="69"/>
      <c r="J19" s="69"/>
      <c r="K19" s="69"/>
      <c r="L19" s="69"/>
      <c r="M19" s="69"/>
      <c r="N19" s="69"/>
      <c r="O19" s="69"/>
      <c r="P19" s="69"/>
      <c r="Q19" s="138"/>
      <c r="R19" s="138"/>
    </row>
    <row r="20" spans="1:18" ht="15" x14ac:dyDescent="0.25">
      <c r="A20" s="79"/>
      <c r="B20" s="79"/>
      <c r="C20" s="79"/>
      <c r="D20" s="79"/>
      <c r="E20" s="159"/>
      <c r="F20" s="69"/>
      <c r="G20" s="406" t="s">
        <v>186</v>
      </c>
      <c r="H20" s="406"/>
      <c r="I20" s="69"/>
      <c r="J20" s="69"/>
      <c r="K20" s="69"/>
      <c r="L20" s="69"/>
      <c r="M20" s="69"/>
      <c r="N20" s="69"/>
      <c r="O20" s="69"/>
      <c r="P20" s="69"/>
      <c r="Q20" s="138"/>
      <c r="R20" s="138"/>
    </row>
    <row r="21" spans="1:18" ht="15" x14ac:dyDescent="0.25">
      <c r="A21" s="193" t="s">
        <v>308</v>
      </c>
      <c r="B21" s="193"/>
      <c r="C21" s="141"/>
      <c r="D21" s="141"/>
      <c r="E21" s="142"/>
      <c r="F21" s="69"/>
      <c r="G21" s="69" t="s">
        <v>302</v>
      </c>
      <c r="H21" s="69">
        <v>200</v>
      </c>
      <c r="I21" s="69"/>
      <c r="J21" s="69"/>
      <c r="K21" s="69"/>
      <c r="L21" s="69"/>
      <c r="M21" s="69"/>
      <c r="N21" s="69"/>
      <c r="O21" s="69"/>
      <c r="P21" s="69"/>
      <c r="Q21" s="138"/>
      <c r="R21" s="138"/>
    </row>
    <row r="22" spans="1:18" ht="15" x14ac:dyDescent="0.25">
      <c r="A22" s="194" t="s">
        <v>309</v>
      </c>
      <c r="B22" s="195">
        <v>2074.06</v>
      </c>
      <c r="C22" s="69"/>
      <c r="D22" s="69"/>
      <c r="E22" s="137"/>
      <c r="F22" s="69"/>
      <c r="G22" s="69" t="s">
        <v>305</v>
      </c>
      <c r="H22" s="69">
        <v>250</v>
      </c>
      <c r="I22" s="69"/>
      <c r="J22" s="69"/>
      <c r="K22" s="69"/>
      <c r="L22" s="69"/>
      <c r="M22" s="69"/>
      <c r="N22" s="69"/>
      <c r="O22" s="69"/>
      <c r="P22" s="69"/>
      <c r="Q22" s="138"/>
      <c r="R22" s="138"/>
    </row>
    <row r="23" spans="1:18" ht="15" x14ac:dyDescent="0.25">
      <c r="A23" s="194" t="s">
        <v>195</v>
      </c>
      <c r="B23" s="195">
        <v>2815.94</v>
      </c>
      <c r="C23" s="69"/>
      <c r="D23" s="69"/>
      <c r="E23" s="137"/>
      <c r="F23" s="69"/>
      <c r="G23" s="69"/>
      <c r="H23" s="69"/>
      <c r="I23" s="69"/>
      <c r="J23" s="69"/>
      <c r="K23" s="69"/>
      <c r="L23" s="69"/>
      <c r="M23" s="69"/>
      <c r="N23" s="69"/>
      <c r="O23" s="69"/>
      <c r="P23" s="69"/>
      <c r="Q23" s="138"/>
      <c r="R23" s="138"/>
    </row>
    <row r="24" spans="1:18" ht="45.75" customHeight="1" x14ac:dyDescent="0.25">
      <c r="A24" s="407" t="s">
        <v>310</v>
      </c>
      <c r="B24" s="407"/>
      <c r="C24" s="407"/>
      <c r="D24" s="69"/>
      <c r="E24" s="137"/>
      <c r="F24" s="69"/>
      <c r="G24" s="406" t="s">
        <v>311</v>
      </c>
      <c r="H24" s="406"/>
      <c r="I24" s="69"/>
      <c r="J24" s="69"/>
      <c r="K24" s="69"/>
      <c r="L24" s="69"/>
      <c r="M24" s="69"/>
      <c r="N24" s="69"/>
      <c r="O24" s="69"/>
      <c r="P24" s="69"/>
      <c r="Q24" s="138"/>
      <c r="R24" s="138"/>
    </row>
    <row r="25" spans="1:18" ht="15" x14ac:dyDescent="0.25">
      <c r="A25" s="69"/>
      <c r="B25" s="69"/>
      <c r="C25" s="69"/>
      <c r="D25" s="69"/>
      <c r="E25" s="137"/>
      <c r="F25" s="69"/>
      <c r="G25" s="69" t="s">
        <v>312</v>
      </c>
      <c r="H25" s="160">
        <v>10.44</v>
      </c>
      <c r="I25" s="69"/>
      <c r="J25" s="69"/>
      <c r="K25" s="69"/>
      <c r="L25" s="69"/>
      <c r="M25" s="69"/>
      <c r="N25" s="69"/>
      <c r="O25" s="69"/>
      <c r="P25" s="69"/>
      <c r="Q25" s="138"/>
      <c r="R25" s="138"/>
    </row>
    <row r="26" spans="1:18" ht="15" x14ac:dyDescent="0.25">
      <c r="A26" s="69"/>
      <c r="B26" s="69"/>
      <c r="C26" s="69"/>
      <c r="D26" s="69"/>
      <c r="E26" s="137"/>
      <c r="F26" s="69"/>
      <c r="G26" s="69" t="s">
        <v>313</v>
      </c>
      <c r="H26" s="161">
        <v>1.5599999999999999E-2</v>
      </c>
      <c r="I26" s="69"/>
      <c r="J26" s="69"/>
      <c r="K26" s="69"/>
      <c r="L26" s="69"/>
      <c r="M26" s="69"/>
      <c r="N26" s="69"/>
      <c r="O26" s="69"/>
      <c r="P26" s="69"/>
      <c r="Q26" s="138"/>
      <c r="R26" s="138"/>
    </row>
    <row r="27" spans="1:18" ht="15.75" x14ac:dyDescent="0.25">
      <c r="A27" s="85"/>
      <c r="B27" s="162"/>
      <c r="C27" s="69"/>
      <c r="D27" s="69"/>
      <c r="E27" s="137"/>
      <c r="F27" s="69"/>
      <c r="G27" s="69" t="s">
        <v>314</v>
      </c>
      <c r="H27" s="161">
        <v>1.2500000000000001E-2</v>
      </c>
      <c r="I27" s="69"/>
      <c r="J27" s="69"/>
      <c r="K27" s="69"/>
      <c r="L27" s="69"/>
      <c r="M27" s="69"/>
      <c r="N27" s="69"/>
      <c r="O27" s="69"/>
      <c r="P27" s="69"/>
      <c r="Q27" s="138"/>
      <c r="R27" s="138"/>
    </row>
    <row r="28" spans="1:18" ht="15" x14ac:dyDescent="0.25">
      <c r="A28" s="155"/>
      <c r="B28" s="69"/>
      <c r="C28" s="69"/>
      <c r="D28" s="69"/>
      <c r="E28" s="137"/>
      <c r="F28" s="69"/>
      <c r="G28" s="69"/>
      <c r="H28" s="69"/>
      <c r="I28" s="69"/>
      <c r="J28" s="69"/>
      <c r="K28" s="69"/>
      <c r="L28" s="69"/>
      <c r="M28" s="69"/>
      <c r="N28" s="69"/>
      <c r="O28" s="69"/>
      <c r="P28" s="69"/>
      <c r="Q28" s="138"/>
      <c r="R28" s="138"/>
    </row>
    <row r="29" spans="1:18" ht="15" x14ac:dyDescent="0.25">
      <c r="A29" s="69"/>
      <c r="B29" s="69"/>
      <c r="C29" s="69"/>
      <c r="D29" s="69"/>
      <c r="E29" s="137"/>
      <c r="F29" s="69"/>
      <c r="G29" s="157" t="s">
        <v>315</v>
      </c>
      <c r="H29" s="69"/>
      <c r="I29" s="69"/>
      <c r="J29" s="69"/>
      <c r="K29" s="69"/>
      <c r="L29" s="69"/>
      <c r="M29" s="69"/>
      <c r="N29" s="69"/>
      <c r="O29" s="69"/>
      <c r="P29" s="69"/>
      <c r="Q29" s="138"/>
      <c r="R29" s="138"/>
    </row>
    <row r="30" spans="1:18" ht="15" x14ac:dyDescent="0.25">
      <c r="A30" s="69"/>
      <c r="B30" s="69"/>
      <c r="C30" s="69"/>
      <c r="D30" s="69"/>
      <c r="E30" s="137"/>
      <c r="F30" s="69"/>
      <c r="G30" s="69" t="s">
        <v>316</v>
      </c>
      <c r="H30" s="163">
        <v>127.93</v>
      </c>
      <c r="I30" s="69" t="s">
        <v>317</v>
      </c>
      <c r="J30" s="69"/>
      <c r="K30" s="69"/>
      <c r="L30" s="69"/>
      <c r="M30" s="69"/>
      <c r="N30" s="69"/>
      <c r="O30" s="69"/>
      <c r="P30" s="69"/>
      <c r="Q30" s="138"/>
      <c r="R30" s="138"/>
    </row>
    <row r="31" spans="1:18" ht="15" x14ac:dyDescent="0.25">
      <c r="A31" s="69"/>
      <c r="B31" s="69"/>
      <c r="C31" s="69"/>
      <c r="D31" s="69"/>
      <c r="E31" s="137"/>
      <c r="F31" s="69"/>
      <c r="G31" s="69"/>
      <c r="H31" s="163">
        <f>+H12/1000*3.543</f>
        <v>14.172000000000001</v>
      </c>
      <c r="I31" s="69" t="s">
        <v>318</v>
      </c>
      <c r="J31" s="164"/>
      <c r="K31" s="164"/>
      <c r="L31" s="69"/>
      <c r="M31" s="69"/>
      <c r="N31" s="69"/>
      <c r="O31" s="69"/>
      <c r="P31" s="69"/>
    </row>
    <row r="32" spans="1:18" ht="15" x14ac:dyDescent="0.25">
      <c r="A32" s="69"/>
      <c r="B32" s="69"/>
      <c r="C32" s="69"/>
      <c r="D32" s="69"/>
      <c r="E32" s="137"/>
      <c r="F32" s="69"/>
      <c r="G32" s="69"/>
      <c r="H32" s="165"/>
      <c r="I32" s="69" t="s">
        <v>319</v>
      </c>
      <c r="J32" s="164"/>
      <c r="K32" s="164"/>
      <c r="L32" s="69"/>
      <c r="M32" s="69"/>
      <c r="N32" s="69"/>
      <c r="O32" s="69"/>
      <c r="P32" s="69"/>
    </row>
    <row r="33" spans="1:16" ht="15" x14ac:dyDescent="0.25">
      <c r="A33" s="69"/>
      <c r="B33" s="69"/>
      <c r="C33" s="69"/>
      <c r="D33" s="69"/>
      <c r="E33" s="69"/>
      <c r="F33" s="69"/>
      <c r="G33" s="69"/>
      <c r="H33" s="166">
        <f>SUM(H30:H31)</f>
        <v>142.102</v>
      </c>
      <c r="I33" s="69"/>
      <c r="J33" s="69"/>
      <c r="K33" s="69"/>
      <c r="L33" s="69"/>
      <c r="M33" s="69"/>
      <c r="N33" s="69"/>
      <c r="O33" s="69"/>
      <c r="P33" s="69"/>
    </row>
    <row r="34" spans="1:16" ht="15.75" thickBot="1" x14ac:dyDescent="0.3">
      <c r="A34" s="69"/>
      <c r="B34" s="69"/>
      <c r="C34" s="69"/>
      <c r="D34" s="69"/>
      <c r="E34" s="69"/>
      <c r="F34" s="69"/>
      <c r="G34" s="69"/>
      <c r="H34" s="167"/>
      <c r="I34" s="69"/>
      <c r="J34" s="69"/>
      <c r="K34" s="69"/>
      <c r="L34" s="69"/>
      <c r="M34" s="69"/>
      <c r="N34" s="69"/>
      <c r="O34" s="69"/>
      <c r="P34" s="69"/>
    </row>
    <row r="35" spans="1:16" ht="19.5" thickBot="1" x14ac:dyDescent="0.35">
      <c r="A35" s="69"/>
      <c r="B35" s="168">
        <f>A10+A16+B22+M14</f>
        <v>257526.16</v>
      </c>
      <c r="C35" s="169"/>
      <c r="D35" s="169" t="s">
        <v>320</v>
      </c>
      <c r="E35" s="169"/>
      <c r="F35" s="169"/>
      <c r="G35" s="169"/>
      <c r="H35" s="170"/>
      <c r="I35" s="171"/>
      <c r="J35" s="69"/>
      <c r="K35" s="69"/>
      <c r="L35" s="69"/>
      <c r="M35" s="69"/>
      <c r="N35" s="69"/>
      <c r="O35" s="69"/>
      <c r="P35" s="69"/>
    </row>
    <row r="36" spans="1:16" ht="15" x14ac:dyDescent="0.25">
      <c r="A36" s="69"/>
      <c r="B36" s="69"/>
      <c r="C36" s="69"/>
      <c r="D36" s="69"/>
      <c r="E36" s="69"/>
      <c r="F36" s="69"/>
      <c r="G36" s="69"/>
      <c r="H36" s="69"/>
      <c r="I36" s="69"/>
      <c r="J36" s="69"/>
      <c r="K36" s="69"/>
      <c r="L36" s="69"/>
      <c r="M36" s="69"/>
      <c r="N36" s="69"/>
      <c r="O36" s="69"/>
      <c r="P36" s="69"/>
    </row>
    <row r="37" spans="1:16" ht="15" x14ac:dyDescent="0.25">
      <c r="A37" s="172" t="s">
        <v>321</v>
      </c>
      <c r="B37" s="173" t="s">
        <v>322</v>
      </c>
      <c r="C37" s="174"/>
      <c r="D37" s="175"/>
      <c r="E37" s="176"/>
    </row>
    <row r="38" spans="1:16" ht="15" x14ac:dyDescent="0.25">
      <c r="A38" s="172" t="s">
        <v>323</v>
      </c>
      <c r="B38" s="177" t="s">
        <v>324</v>
      </c>
      <c r="C38" s="178"/>
      <c r="D38" s="175"/>
      <c r="E38" s="176"/>
    </row>
    <row r="39" spans="1:16" ht="15" x14ac:dyDescent="0.25">
      <c r="A39" s="164"/>
      <c r="B39" s="177" t="s">
        <v>325</v>
      </c>
      <c r="C39" s="178"/>
      <c r="D39" s="175"/>
      <c r="E39" s="176"/>
    </row>
    <row r="40" spans="1:16" ht="15" x14ac:dyDescent="0.25">
      <c r="A40" s="164"/>
      <c r="B40" s="179" t="s">
        <v>326</v>
      </c>
      <c r="C40" s="178"/>
      <c r="D40" s="175"/>
      <c r="E40" s="176"/>
    </row>
    <row r="41" spans="1:16" ht="15" x14ac:dyDescent="0.25">
      <c r="A41" s="164"/>
      <c r="B41" s="180" t="s">
        <v>327</v>
      </c>
      <c r="C41" s="178"/>
      <c r="D41" s="175"/>
      <c r="E41" s="176"/>
    </row>
    <row r="42" spans="1:16" ht="15" x14ac:dyDescent="0.25">
      <c r="A42" s="164"/>
      <c r="B42" s="179" t="s">
        <v>328</v>
      </c>
      <c r="C42" s="178"/>
      <c r="D42" s="175"/>
      <c r="E42" s="176"/>
    </row>
    <row r="43" spans="1:16" ht="15" x14ac:dyDescent="0.25">
      <c r="A43" s="164"/>
      <c r="B43" s="180" t="s">
        <v>329</v>
      </c>
      <c r="C43" s="178"/>
      <c r="D43" s="175"/>
      <c r="E43" s="176"/>
    </row>
    <row r="44" spans="1:16" ht="15" x14ac:dyDescent="0.25">
      <c r="A44" s="164"/>
      <c r="B44" s="180" t="s">
        <v>330</v>
      </c>
      <c r="C44" s="178"/>
      <c r="D44" s="175"/>
      <c r="E44" s="176"/>
    </row>
    <row r="45" spans="1:16" ht="15" x14ac:dyDescent="0.25">
      <c r="A45" s="164"/>
      <c r="B45" s="180" t="s">
        <v>331</v>
      </c>
      <c r="C45" s="178"/>
      <c r="D45" s="175"/>
      <c r="E45" s="176"/>
    </row>
    <row r="46" spans="1:16" ht="15" x14ac:dyDescent="0.25">
      <c r="A46" s="164"/>
      <c r="B46" s="175"/>
      <c r="C46" s="178"/>
      <c r="D46" s="175"/>
      <c r="E46" s="176"/>
    </row>
    <row r="47" spans="1:16" ht="15" x14ac:dyDescent="0.25">
      <c r="A47" s="181" t="s">
        <v>332</v>
      </c>
      <c r="B47" s="182"/>
      <c r="C47" s="183"/>
      <c r="D47" s="182"/>
      <c r="E47" s="184"/>
      <c r="F47" s="185"/>
      <c r="G47" s="185"/>
      <c r="H47" s="185"/>
      <c r="I47" s="185"/>
    </row>
    <row r="48" spans="1:16" ht="15" x14ac:dyDescent="0.25">
      <c r="A48" s="186" t="s">
        <v>333</v>
      </c>
      <c r="B48" s="175"/>
      <c r="C48" s="178"/>
      <c r="D48" s="175"/>
      <c r="E48" s="176"/>
    </row>
  </sheetData>
  <mergeCells count="5">
    <mergeCell ref="G11:H11"/>
    <mergeCell ref="G16:H16"/>
    <mergeCell ref="G20:H20"/>
    <mergeCell ref="G24:H24"/>
    <mergeCell ref="A24:C24"/>
  </mergeCells>
  <hyperlinks>
    <hyperlink ref="B2" r:id="rId1" xr:uid="{4B3F4A42-CAD5-4BA7-BBB5-322FC1A695E9}"/>
    <hyperlink ref="B3" r:id="rId2" xr:uid="{3FABB187-EBED-48A3-B77D-A4C94B0F1251}"/>
  </hyperlinks>
  <pageMargins left="0.7" right="0.7" top="0.75" bottom="0.75" header="0.3" footer="0.3"/>
  <pageSetup orientation="portrait" horizontalDpi="1200" verticalDpi="1200" r:id="rId3"/>
  <legacyDrawing r:id="rId4"/>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8987F2-9399-433C-89DA-81B00C93B5A8}">
  <sheetPr>
    <tabColor theme="7"/>
  </sheetPr>
  <dimension ref="A1:N69"/>
  <sheetViews>
    <sheetView topLeftCell="A9" zoomScale="80" zoomScaleNormal="80" workbookViewId="0">
      <selection activeCell="I37" sqref="I37"/>
    </sheetView>
  </sheetViews>
  <sheetFormatPr defaultRowHeight="15" x14ac:dyDescent="0.25"/>
  <cols>
    <col min="2" max="2" width="21.85546875" bestFit="1" customWidth="1"/>
    <col min="3" max="3" width="27.28515625" bestFit="1" customWidth="1"/>
    <col min="4" max="4" width="34.85546875" customWidth="1"/>
    <col min="7" max="7" width="40.140625" bestFit="1" customWidth="1"/>
    <col min="8" max="8" width="23.5703125" customWidth="1"/>
    <col min="9" max="10" width="19" bestFit="1" customWidth="1"/>
    <col min="11" max="11" width="21" bestFit="1" customWidth="1"/>
    <col min="12" max="12" width="11.85546875" bestFit="1" customWidth="1"/>
    <col min="13" max="13" width="16.42578125" bestFit="1" customWidth="1"/>
  </cols>
  <sheetData>
    <row r="1" spans="1:14" ht="28.5" x14ac:dyDescent="0.45">
      <c r="A1" s="48" t="s">
        <v>334</v>
      </c>
    </row>
    <row r="2" spans="1:14" x14ac:dyDescent="0.25">
      <c r="B2" s="42" t="s">
        <v>335</v>
      </c>
    </row>
    <row r="3" spans="1:14" ht="15.75" x14ac:dyDescent="0.25">
      <c r="B3" s="41" t="s">
        <v>336</v>
      </c>
    </row>
    <row r="4" spans="1:14" x14ac:dyDescent="0.25">
      <c r="B4" s="39" t="s">
        <v>337</v>
      </c>
    </row>
    <row r="5" spans="1:14" x14ac:dyDescent="0.25">
      <c r="B5" s="39" t="s">
        <v>338</v>
      </c>
    </row>
    <row r="6" spans="1:14" x14ac:dyDescent="0.25">
      <c r="B6" s="39" t="s">
        <v>339</v>
      </c>
    </row>
    <row r="8" spans="1:14" ht="15.75" thickBot="1" x14ac:dyDescent="0.3">
      <c r="K8" s="249" t="s">
        <v>340</v>
      </c>
      <c r="L8" s="250"/>
      <c r="M8" s="251" t="s">
        <v>341</v>
      </c>
      <c r="N8" s="252"/>
    </row>
    <row r="9" spans="1:14" x14ac:dyDescent="0.25">
      <c r="B9" s="1" t="s">
        <v>342</v>
      </c>
      <c r="C9" s="1" t="s">
        <v>343</v>
      </c>
      <c r="G9" t="s">
        <v>75</v>
      </c>
      <c r="H9" s="188" t="s">
        <v>344</v>
      </c>
      <c r="K9" t="s">
        <v>345</v>
      </c>
      <c r="L9" t="s">
        <v>346</v>
      </c>
      <c r="M9" t="s">
        <v>345</v>
      </c>
    </row>
    <row r="10" spans="1:14" x14ac:dyDescent="0.25">
      <c r="B10" t="s">
        <v>347</v>
      </c>
      <c r="C10">
        <v>18</v>
      </c>
      <c r="G10" t="s">
        <v>177</v>
      </c>
      <c r="H10" s="190">
        <v>338.66</v>
      </c>
      <c r="J10" t="s">
        <v>348</v>
      </c>
      <c r="K10">
        <v>781</v>
      </c>
      <c r="L10">
        <v>0.42</v>
      </c>
      <c r="M10">
        <v>3698</v>
      </c>
    </row>
    <row r="11" spans="1:14" x14ac:dyDescent="0.25">
      <c r="B11" t="s">
        <v>101</v>
      </c>
      <c r="C11">
        <v>14</v>
      </c>
      <c r="G11" t="s">
        <v>178</v>
      </c>
      <c r="H11" s="190">
        <v>376.72</v>
      </c>
      <c r="J11" t="s">
        <v>349</v>
      </c>
      <c r="K11">
        <v>1322</v>
      </c>
      <c r="L11">
        <v>0.42</v>
      </c>
      <c r="M11">
        <v>3698</v>
      </c>
    </row>
    <row r="12" spans="1:14" x14ac:dyDescent="0.25">
      <c r="B12" t="s">
        <v>350</v>
      </c>
      <c r="C12">
        <v>8</v>
      </c>
      <c r="G12" t="s">
        <v>179</v>
      </c>
      <c r="H12" s="190">
        <v>691.89</v>
      </c>
      <c r="J12" t="s">
        <v>203</v>
      </c>
      <c r="K12">
        <v>589</v>
      </c>
      <c r="L12">
        <v>0.31</v>
      </c>
      <c r="M12">
        <v>2668</v>
      </c>
    </row>
    <row r="13" spans="1:14" x14ac:dyDescent="0.25">
      <c r="B13" t="s">
        <v>103</v>
      </c>
      <c r="C13">
        <v>3</v>
      </c>
      <c r="G13" t="s">
        <v>94</v>
      </c>
      <c r="H13" s="190">
        <v>781.02</v>
      </c>
      <c r="J13" t="s">
        <v>351</v>
      </c>
      <c r="K13">
        <v>589</v>
      </c>
      <c r="L13">
        <v>0</v>
      </c>
      <c r="M13">
        <v>2668</v>
      </c>
    </row>
    <row r="14" spans="1:14" x14ac:dyDescent="0.25">
      <c r="G14" t="s">
        <v>352</v>
      </c>
      <c r="H14" s="190">
        <v>2275.34</v>
      </c>
    </row>
    <row r="15" spans="1:14" ht="15.75" thickBot="1" x14ac:dyDescent="0.3">
      <c r="G15" t="s">
        <v>353</v>
      </c>
      <c r="H15" s="192">
        <v>3017.22</v>
      </c>
    </row>
    <row r="16" spans="1:14" ht="30" x14ac:dyDescent="0.25">
      <c r="B16" s="1" t="s">
        <v>354</v>
      </c>
      <c r="C16" s="344">
        <f>68200/325851</f>
        <v>0.2092981147825233</v>
      </c>
      <c r="D16" s="49" t="s">
        <v>355</v>
      </c>
    </row>
    <row r="17" spans="2:9" x14ac:dyDescent="0.25">
      <c r="B17" s="40" t="s">
        <v>356</v>
      </c>
    </row>
    <row r="18" spans="2:9" x14ac:dyDescent="0.25">
      <c r="B18" s="1" t="s">
        <v>198</v>
      </c>
      <c r="C18" s="1">
        <v>2022</v>
      </c>
      <c r="D18" s="1">
        <v>2021</v>
      </c>
      <c r="G18" s="1" t="s">
        <v>357</v>
      </c>
      <c r="I18" s="1" t="s">
        <v>15</v>
      </c>
    </row>
    <row r="19" spans="2:9" x14ac:dyDescent="0.25">
      <c r="B19" t="s">
        <v>358</v>
      </c>
      <c r="C19">
        <v>12200</v>
      </c>
      <c r="G19" s="18" t="s">
        <v>359</v>
      </c>
      <c r="I19" t="s">
        <v>348</v>
      </c>
    </row>
    <row r="20" spans="2:9" x14ac:dyDescent="0.25">
      <c r="B20" t="s">
        <v>360</v>
      </c>
      <c r="C20">
        <v>10</v>
      </c>
      <c r="G20" s="18" t="s">
        <v>361</v>
      </c>
      <c r="I20" t="s">
        <v>349</v>
      </c>
    </row>
    <row r="21" spans="2:9" x14ac:dyDescent="0.25">
      <c r="B21" s="40" t="s">
        <v>362</v>
      </c>
      <c r="G21" s="18" t="s">
        <v>363</v>
      </c>
      <c r="I21" t="s">
        <v>203</v>
      </c>
    </row>
    <row r="22" spans="2:9" ht="60" x14ac:dyDescent="0.25">
      <c r="B22" s="1" t="s">
        <v>351</v>
      </c>
      <c r="G22" s="22" t="s">
        <v>364</v>
      </c>
      <c r="I22" t="s">
        <v>351</v>
      </c>
    </row>
    <row r="23" spans="2:9" x14ac:dyDescent="0.25">
      <c r="B23" t="s">
        <v>358</v>
      </c>
      <c r="C23">
        <v>13100</v>
      </c>
    </row>
    <row r="24" spans="2:9" x14ac:dyDescent="0.25">
      <c r="B24" s="40" t="s">
        <v>365</v>
      </c>
    </row>
    <row r="25" spans="2:9" x14ac:dyDescent="0.25">
      <c r="B25" s="1" t="s">
        <v>366</v>
      </c>
      <c r="G25" s="1" t="s">
        <v>367</v>
      </c>
    </row>
    <row r="26" spans="2:9" x14ac:dyDescent="0.25">
      <c r="B26" s="6" t="s">
        <v>39</v>
      </c>
      <c r="C26" s="408" t="s">
        <v>386</v>
      </c>
      <c r="D26" s="409"/>
      <c r="G26" t="s">
        <v>368</v>
      </c>
    </row>
    <row r="27" spans="2:9" x14ac:dyDescent="0.25">
      <c r="B27" s="4" t="s">
        <v>44</v>
      </c>
      <c r="C27" s="8">
        <v>5</v>
      </c>
      <c r="D27" s="9" t="s">
        <v>45</v>
      </c>
      <c r="G27" t="s">
        <v>369</v>
      </c>
    </row>
    <row r="28" spans="2:9" ht="30" x14ac:dyDescent="0.25">
      <c r="B28" s="4" t="s">
        <v>46</v>
      </c>
      <c r="C28" s="8">
        <v>8</v>
      </c>
      <c r="D28" s="9" t="s">
        <v>47</v>
      </c>
      <c r="G28" t="s">
        <v>370</v>
      </c>
    </row>
    <row r="29" spans="2:9" ht="30" x14ac:dyDescent="0.25">
      <c r="B29" s="4" t="s">
        <v>48</v>
      </c>
      <c r="C29" s="10">
        <v>221100</v>
      </c>
      <c r="D29" s="9" t="s">
        <v>49</v>
      </c>
    </row>
    <row r="30" spans="2:9" ht="30" x14ac:dyDescent="0.25">
      <c r="B30" s="4" t="s">
        <v>50</v>
      </c>
      <c r="C30" s="10">
        <v>1500</v>
      </c>
      <c r="D30" s="9" t="s">
        <v>47</v>
      </c>
    </row>
    <row r="31" spans="2:9" x14ac:dyDescent="0.25">
      <c r="B31" s="4" t="s">
        <v>51</v>
      </c>
      <c r="C31" s="8">
        <v>28</v>
      </c>
      <c r="D31" s="9" t="s">
        <v>47</v>
      </c>
      <c r="G31" s="1" t="s">
        <v>371</v>
      </c>
    </row>
    <row r="32" spans="2:9" ht="30" x14ac:dyDescent="0.25">
      <c r="B32" s="4" t="s">
        <v>372</v>
      </c>
      <c r="C32" s="11" t="s">
        <v>373</v>
      </c>
      <c r="D32" s="43" t="s">
        <v>374</v>
      </c>
      <c r="G32" s="1" t="s">
        <v>384</v>
      </c>
    </row>
    <row r="33" spans="2:7" ht="30" x14ac:dyDescent="0.25">
      <c r="B33" s="4" t="s">
        <v>375</v>
      </c>
      <c r="C33" s="8">
        <v>44</v>
      </c>
      <c r="D33" s="9" t="s">
        <v>47</v>
      </c>
      <c r="G33" t="s">
        <v>385</v>
      </c>
    </row>
    <row r="34" spans="2:7" x14ac:dyDescent="0.25">
      <c r="B34" s="4" t="s">
        <v>55</v>
      </c>
      <c r="C34" s="8">
        <v>25</v>
      </c>
      <c r="D34" s="9" t="s">
        <v>47</v>
      </c>
    </row>
    <row r="35" spans="2:7" ht="60" x14ac:dyDescent="0.25">
      <c r="B35" s="4" t="s">
        <v>376</v>
      </c>
      <c r="C35" s="8" t="s">
        <v>373</v>
      </c>
      <c r="D35" s="43" t="s">
        <v>374</v>
      </c>
    </row>
    <row r="36" spans="2:7" x14ac:dyDescent="0.25">
      <c r="B36" s="4" t="s">
        <v>57</v>
      </c>
      <c r="C36" s="11" t="s">
        <v>373</v>
      </c>
      <c r="D36" s="43" t="s">
        <v>374</v>
      </c>
    </row>
    <row r="37" spans="2:7" x14ac:dyDescent="0.25">
      <c r="B37" s="4" t="s">
        <v>58</v>
      </c>
      <c r="C37" s="10">
        <v>23300</v>
      </c>
      <c r="D37" s="9" t="s">
        <v>59</v>
      </c>
    </row>
    <row r="38" spans="2:7" ht="30" x14ac:dyDescent="0.25">
      <c r="B38" s="4" t="s">
        <v>377</v>
      </c>
      <c r="C38" s="11" t="s">
        <v>373</v>
      </c>
      <c r="D38" s="43" t="s">
        <v>374</v>
      </c>
    </row>
    <row r="39" spans="2:7" x14ac:dyDescent="0.25">
      <c r="B39" s="4" t="s">
        <v>61</v>
      </c>
      <c r="C39" s="8">
        <v>11</v>
      </c>
      <c r="D39" s="9" t="s">
        <v>47</v>
      </c>
    </row>
    <row r="40" spans="2:7" x14ac:dyDescent="0.25">
      <c r="B40" s="4" t="s">
        <v>62</v>
      </c>
      <c r="C40" s="8">
        <v>33</v>
      </c>
      <c r="D40" s="9" t="s">
        <v>47</v>
      </c>
    </row>
    <row r="41" spans="2:7" x14ac:dyDescent="0.25">
      <c r="B41" s="4" t="s">
        <v>63</v>
      </c>
      <c r="C41" s="11" t="s">
        <v>373</v>
      </c>
      <c r="D41" s="43" t="s">
        <v>374</v>
      </c>
    </row>
    <row r="42" spans="2:7" x14ac:dyDescent="0.25">
      <c r="B42" s="4" t="s">
        <v>64</v>
      </c>
      <c r="C42" s="8">
        <v>7</v>
      </c>
      <c r="D42" s="9" t="s">
        <v>47</v>
      </c>
    </row>
    <row r="43" spans="2:7" x14ac:dyDescent="0.25">
      <c r="B43" s="4" t="s">
        <v>65</v>
      </c>
      <c r="C43" s="8">
        <v>10</v>
      </c>
      <c r="D43" s="9" t="s">
        <v>47</v>
      </c>
    </row>
    <row r="44" spans="2:7" x14ac:dyDescent="0.25">
      <c r="B44" s="4" t="s">
        <v>378</v>
      </c>
      <c r="C44" s="8" t="s">
        <v>373</v>
      </c>
      <c r="D44" s="43" t="s">
        <v>374</v>
      </c>
    </row>
    <row r="45" spans="2:7" x14ac:dyDescent="0.25">
      <c r="B45" s="4" t="s">
        <v>379</v>
      </c>
      <c r="C45" s="8">
        <v>36</v>
      </c>
      <c r="D45" s="9" t="s">
        <v>47</v>
      </c>
    </row>
    <row r="46" spans="2:7" x14ac:dyDescent="0.25">
      <c r="B46" s="4" t="s">
        <v>69</v>
      </c>
      <c r="C46" s="8">
        <v>145</v>
      </c>
      <c r="D46" s="9" t="s">
        <v>47</v>
      </c>
    </row>
    <row r="47" spans="2:7" x14ac:dyDescent="0.25">
      <c r="B47" s="4" t="s">
        <v>70</v>
      </c>
      <c r="C47" s="8">
        <v>5</v>
      </c>
      <c r="D47" s="9" t="s">
        <v>47</v>
      </c>
    </row>
    <row r="48" spans="2:7" x14ac:dyDescent="0.25">
      <c r="B48" s="4" t="s">
        <v>71</v>
      </c>
      <c r="C48" s="8" t="s">
        <v>373</v>
      </c>
      <c r="D48" s="43" t="s">
        <v>374</v>
      </c>
    </row>
    <row r="49" spans="2:4" x14ac:dyDescent="0.25">
      <c r="B49" s="5" t="s">
        <v>72</v>
      </c>
      <c r="C49" s="12" t="s">
        <v>373</v>
      </c>
      <c r="D49" s="44" t="s">
        <v>374</v>
      </c>
    </row>
    <row r="52" spans="2:4" x14ac:dyDescent="0.25">
      <c r="B52" s="410" t="s">
        <v>380</v>
      </c>
      <c r="C52" s="410"/>
      <c r="D52" s="410"/>
    </row>
    <row r="53" spans="2:4" x14ac:dyDescent="0.25">
      <c r="B53" t="s">
        <v>381</v>
      </c>
      <c r="C53" t="s">
        <v>382</v>
      </c>
    </row>
    <row r="54" spans="2:4" x14ac:dyDescent="0.25">
      <c r="B54" t="str">
        <f>G10</f>
        <v>0.75''</v>
      </c>
      <c r="C54" s="3">
        <v>152745</v>
      </c>
    </row>
    <row r="55" spans="2:4" x14ac:dyDescent="0.25">
      <c r="B55" t="str">
        <f t="shared" ref="B55:B59" si="0">G11</f>
        <v>1''</v>
      </c>
      <c r="C55" s="3">
        <v>509141</v>
      </c>
    </row>
    <row r="56" spans="2:4" x14ac:dyDescent="0.25">
      <c r="B56" t="str">
        <f t="shared" si="0"/>
        <v>1.5''</v>
      </c>
      <c r="C56" s="3">
        <v>1018286</v>
      </c>
    </row>
    <row r="57" spans="2:4" x14ac:dyDescent="0.25">
      <c r="B57" t="str">
        <f t="shared" si="0"/>
        <v>2''</v>
      </c>
      <c r="C57" s="3">
        <v>1629255</v>
      </c>
    </row>
    <row r="58" spans="2:4" x14ac:dyDescent="0.25">
      <c r="B58" t="str">
        <f t="shared" si="0"/>
        <v>3''</v>
      </c>
      <c r="C58" s="3">
        <v>2443880</v>
      </c>
    </row>
    <row r="59" spans="2:4" ht="30" x14ac:dyDescent="0.25">
      <c r="B59" t="str">
        <f t="shared" si="0"/>
        <v>4''</v>
      </c>
      <c r="C59" s="52" t="s">
        <v>383</v>
      </c>
    </row>
    <row r="62" spans="2:4" ht="15.75" thickBot="1" x14ac:dyDescent="0.3">
      <c r="B62" s="1"/>
    </row>
    <row r="63" spans="2:4" x14ac:dyDescent="0.25">
      <c r="B63" s="187"/>
    </row>
    <row r="64" spans="2:4" x14ac:dyDescent="0.25">
      <c r="B64" s="189"/>
    </row>
    <row r="65" spans="2:2" x14ac:dyDescent="0.25">
      <c r="B65" s="189"/>
    </row>
    <row r="66" spans="2:2" x14ac:dyDescent="0.25">
      <c r="B66" s="189"/>
    </row>
    <row r="67" spans="2:2" x14ac:dyDescent="0.25">
      <c r="B67" s="189"/>
    </row>
    <row r="68" spans="2:2" x14ac:dyDescent="0.25">
      <c r="B68" s="189"/>
    </row>
    <row r="69" spans="2:2" ht="15.75" thickBot="1" x14ac:dyDescent="0.3">
      <c r="B69" s="191"/>
    </row>
  </sheetData>
  <mergeCells count="2">
    <mergeCell ref="C26:D26"/>
    <mergeCell ref="B52:D52"/>
  </mergeCells>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B9A09E-F9D9-47EB-B0EB-91CB3647F97E}">
  <dimension ref="C4:F11"/>
  <sheetViews>
    <sheetView workbookViewId="0">
      <selection activeCell="D12" sqref="D12"/>
    </sheetView>
  </sheetViews>
  <sheetFormatPr defaultRowHeight="15" x14ac:dyDescent="0.25"/>
  <cols>
    <col min="5" max="5" width="12.85546875" bestFit="1" customWidth="1"/>
  </cols>
  <sheetData>
    <row r="4" spans="3:6" x14ac:dyDescent="0.25">
      <c r="C4" s="1" t="s">
        <v>391</v>
      </c>
      <c r="F4" s="361">
        <v>44621</v>
      </c>
    </row>
    <row r="9" spans="3:6" x14ac:dyDescent="0.25">
      <c r="D9" s="1" t="s">
        <v>389</v>
      </c>
      <c r="E9" s="1" t="s">
        <v>390</v>
      </c>
    </row>
    <row r="10" spans="3:6" x14ac:dyDescent="0.25">
      <c r="D10" s="361">
        <v>44621</v>
      </c>
      <c r="E10" t="s">
        <v>392</v>
      </c>
    </row>
    <row r="11" spans="3:6" x14ac:dyDescent="0.25">
      <c r="D11" s="361">
        <v>44621</v>
      </c>
      <c r="E11" t="s">
        <v>398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66754A-E8F0-42E9-BEAA-E22E87C57EC9}">
  <sheetPr>
    <tabColor theme="7"/>
  </sheetPr>
  <dimension ref="A1:G26"/>
  <sheetViews>
    <sheetView workbookViewId="0">
      <selection activeCell="D19" sqref="D19"/>
    </sheetView>
  </sheetViews>
  <sheetFormatPr defaultRowHeight="15" x14ac:dyDescent="0.25"/>
  <cols>
    <col min="1" max="1" width="9.140625" style="258"/>
    <col min="2" max="2" width="43.7109375" style="258" customWidth="1"/>
    <col min="3" max="3" width="53.42578125" style="258" customWidth="1"/>
    <col min="4" max="4" width="16.85546875" style="258" customWidth="1"/>
    <col min="5" max="5" width="9.140625" style="258"/>
    <col min="6" max="6" width="11.140625" style="258" bestFit="1" customWidth="1"/>
    <col min="7" max="16384" width="9.140625" style="258"/>
  </cols>
  <sheetData>
    <row r="1" spans="1:7" ht="28.5" x14ac:dyDescent="0.45">
      <c r="A1" s="285"/>
    </row>
    <row r="2" spans="1:7" ht="23.25" x14ac:dyDescent="0.35">
      <c r="B2" s="377" t="s">
        <v>0</v>
      </c>
      <c r="C2" s="378"/>
      <c r="F2" s="286"/>
      <c r="G2" s="287"/>
    </row>
    <row r="3" spans="1:7" x14ac:dyDescent="0.25">
      <c r="B3" s="356" t="s">
        <v>1</v>
      </c>
      <c r="C3" s="355"/>
      <c r="F3" s="287"/>
      <c r="G3" s="288"/>
    </row>
    <row r="4" spans="1:7" x14ac:dyDescent="0.25">
      <c r="B4" s="356" t="s">
        <v>2</v>
      </c>
      <c r="C4" s="355"/>
      <c r="F4" s="287"/>
      <c r="G4" s="288"/>
    </row>
    <row r="5" spans="1:7" x14ac:dyDescent="0.25">
      <c r="B5" s="356" t="s">
        <v>3</v>
      </c>
      <c r="C5" s="355"/>
    </row>
    <row r="6" spans="1:7" x14ac:dyDescent="0.25">
      <c r="B6" s="356" t="s">
        <v>4</v>
      </c>
      <c r="C6" s="355"/>
    </row>
    <row r="7" spans="1:7" ht="30" x14ac:dyDescent="0.25">
      <c r="B7" s="357" t="s">
        <v>5</v>
      </c>
      <c r="C7" s="355"/>
    </row>
    <row r="8" spans="1:7" x14ac:dyDescent="0.25">
      <c r="B8" s="356" t="s">
        <v>6</v>
      </c>
      <c r="C8" s="355"/>
    </row>
    <row r="9" spans="1:7" x14ac:dyDescent="0.25">
      <c r="B9" s="356" t="s">
        <v>7</v>
      </c>
      <c r="C9" s="355"/>
    </row>
    <row r="10" spans="1:7" x14ac:dyDescent="0.25">
      <c r="B10" s="356" t="s">
        <v>8</v>
      </c>
      <c r="C10" s="355"/>
    </row>
    <row r="12" spans="1:7" ht="21" x14ac:dyDescent="0.35">
      <c r="B12" s="375" t="s">
        <v>9</v>
      </c>
      <c r="C12" s="376"/>
    </row>
    <row r="13" spans="1:7" x14ac:dyDescent="0.25">
      <c r="B13" s="356" t="s">
        <v>10</v>
      </c>
      <c r="C13" s="355"/>
    </row>
    <row r="14" spans="1:7" x14ac:dyDescent="0.25">
      <c r="B14" s="356" t="s">
        <v>11</v>
      </c>
      <c r="C14" s="355"/>
    </row>
    <row r="15" spans="1:7" x14ac:dyDescent="0.25">
      <c r="B15" s="356" t="s">
        <v>12</v>
      </c>
      <c r="C15" s="355"/>
    </row>
    <row r="17" spans="2:6" ht="18.75" x14ac:dyDescent="0.3">
      <c r="B17" s="346"/>
      <c r="C17" s="345"/>
      <c r="D17" s="345"/>
      <c r="E17" s="289"/>
    </row>
    <row r="18" spans="2:6" ht="21" x14ac:dyDescent="0.35">
      <c r="B18" s="372" t="s">
        <v>14</v>
      </c>
      <c r="C18" s="373"/>
      <c r="D18" s="374"/>
    </row>
    <row r="19" spans="2:6" x14ac:dyDescent="0.25">
      <c r="B19" s="352" t="s">
        <v>400</v>
      </c>
      <c r="C19" s="353" t="s">
        <v>13</v>
      </c>
      <c r="D19" s="354">
        <f>Hidden_Lists!C16</f>
        <v>0.2092981147825233</v>
      </c>
    </row>
    <row r="20" spans="2:6" x14ac:dyDescent="0.25">
      <c r="B20" s="349" t="s">
        <v>15</v>
      </c>
      <c r="C20" s="350" t="s">
        <v>399</v>
      </c>
      <c r="D20" s="351" t="s">
        <v>16</v>
      </c>
    </row>
    <row r="21" spans="2:6" x14ac:dyDescent="0.25">
      <c r="B21" s="18" t="str">
        <f>Hidden_Lists!G19</f>
        <v>Single Family (2 units or less)</v>
      </c>
      <c r="C21" s="3">
        <f>SUM('1_SingleFamily(2 units or less)'!H7:H50)</f>
        <v>0</v>
      </c>
      <c r="D21" s="290">
        <f>C21*D19</f>
        <v>0</v>
      </c>
    </row>
    <row r="22" spans="2:6" x14ac:dyDescent="0.25">
      <c r="B22" s="18" t="str">
        <f>Hidden_Lists!G20</f>
        <v>Multifamily (3 units or more)</v>
      </c>
      <c r="C22" s="3">
        <f>SUM('2_Multifamily (3 units or more)'!F8:F51)</f>
        <v>0</v>
      </c>
      <c r="D22" s="290">
        <f>C22*D19</f>
        <v>0</v>
      </c>
    </row>
    <row r="23" spans="2:6" x14ac:dyDescent="0.25">
      <c r="B23" s="18" t="str">
        <f>Hidden_Lists!G21</f>
        <v>Non-residential</v>
      </c>
      <c r="C23" s="3">
        <f>SUM('3_Non-residential'!G8:G30)</f>
        <v>0</v>
      </c>
      <c r="D23" s="290">
        <f>C23*D19</f>
        <v>0</v>
      </c>
    </row>
    <row r="24" spans="2:6" ht="45" x14ac:dyDescent="0.25">
      <c r="B24" s="291" t="str">
        <f>Hidden_Lists!G22</f>
        <v xml:space="preserve">Irrigation: Required for all Multifamily and Commericial developments unless landscaped water need is less than 30,000 gallons a year. </v>
      </c>
      <c r="C24" s="3">
        <f>SUM('4_Irrigation'!K11:K32)</f>
        <v>0</v>
      </c>
      <c r="D24" s="290">
        <f>C24*D19</f>
        <v>0</v>
      </c>
    </row>
    <row r="25" spans="2:6" x14ac:dyDescent="0.25">
      <c r="B25" s="291"/>
      <c r="C25" s="37"/>
      <c r="D25" s="290"/>
      <c r="E25" s="260"/>
    </row>
    <row r="26" spans="2:6" x14ac:dyDescent="0.25">
      <c r="B26" s="292" t="s">
        <v>17</v>
      </c>
      <c r="C26" s="293">
        <f>SUM(C21:C24)</f>
        <v>0</v>
      </c>
      <c r="D26" s="294">
        <f>SUM(D21:D24)</f>
        <v>0</v>
      </c>
      <c r="F26" s="261"/>
    </row>
  </sheetData>
  <mergeCells count="3">
    <mergeCell ref="B18:D18"/>
    <mergeCell ref="B12:C12"/>
    <mergeCell ref="B2:C2"/>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086362-24AF-436C-9924-4AB52F877FE1}">
  <sheetPr>
    <tabColor theme="9"/>
  </sheetPr>
  <dimension ref="A1:O50"/>
  <sheetViews>
    <sheetView zoomScale="85" zoomScaleNormal="85" workbookViewId="0">
      <selection activeCell="A2" sqref="A2:K2"/>
    </sheetView>
  </sheetViews>
  <sheetFormatPr defaultRowHeight="15" x14ac:dyDescent="0.25"/>
  <cols>
    <col min="1" max="1" width="55.42578125" style="258" customWidth="1"/>
    <col min="2" max="3" width="9.140625" style="258"/>
    <col min="4" max="4" width="21" style="258" customWidth="1"/>
    <col min="5" max="5" width="27.5703125" style="258" customWidth="1"/>
    <col min="6" max="6" width="19" style="258" bestFit="1" customWidth="1"/>
    <col min="7" max="7" width="20.7109375" style="258" bestFit="1" customWidth="1"/>
    <col min="8" max="8" width="20.7109375" style="258" customWidth="1"/>
    <col min="9" max="10" width="24.5703125" style="258" bestFit="1" customWidth="1"/>
    <col min="11" max="11" width="36.28515625" style="258" bestFit="1" customWidth="1"/>
    <col min="12" max="14" width="9.140625" style="258"/>
    <col min="15" max="15" width="17.85546875" style="258" customWidth="1"/>
    <col min="16" max="16384" width="9.140625" style="258"/>
  </cols>
  <sheetData>
    <row r="1" spans="1:15" ht="32.25" x14ac:dyDescent="0.5">
      <c r="A1" s="284" t="s">
        <v>18</v>
      </c>
      <c r="B1"/>
      <c r="C1" s="13"/>
      <c r="D1" s="13"/>
      <c r="E1"/>
      <c r="F1"/>
      <c r="G1"/>
      <c r="H1"/>
      <c r="I1"/>
      <c r="J1"/>
      <c r="K1"/>
      <c r="O1" s="259"/>
    </row>
    <row r="2" spans="1:15" ht="79.5" customHeight="1" x14ac:dyDescent="0.35">
      <c r="A2" s="383" t="s">
        <v>401</v>
      </c>
      <c r="B2" s="383"/>
      <c r="C2" s="383"/>
      <c r="D2" s="383"/>
      <c r="E2" s="383"/>
      <c r="F2" s="383"/>
      <c r="G2" s="383"/>
      <c r="H2" s="383"/>
      <c r="I2" s="383"/>
      <c r="J2" s="383"/>
      <c r="K2" s="383"/>
    </row>
    <row r="3" spans="1:15" ht="106.5" customHeight="1" x14ac:dyDescent="0.35">
      <c r="A3" s="384" t="s">
        <v>387</v>
      </c>
      <c r="B3" s="384"/>
      <c r="C3" s="384"/>
      <c r="D3" s="384"/>
      <c r="E3" s="384"/>
      <c r="F3" s="384"/>
      <c r="G3" s="384"/>
      <c r="H3" s="384"/>
      <c r="I3" s="384"/>
      <c r="J3" s="384"/>
      <c r="K3" s="384"/>
    </row>
    <row r="4" spans="1:15" x14ac:dyDescent="0.25">
      <c r="D4" s="260"/>
      <c r="J4" s="261"/>
    </row>
    <row r="5" spans="1:15" ht="21" x14ac:dyDescent="0.35">
      <c r="A5" s="379" t="s">
        <v>0</v>
      </c>
      <c r="B5" s="379"/>
      <c r="C5" s="379"/>
      <c r="D5" s="379"/>
      <c r="E5" s="379"/>
      <c r="F5" s="379"/>
      <c r="G5" s="380" t="s">
        <v>19</v>
      </c>
      <c r="H5" s="381"/>
      <c r="I5" s="381"/>
      <c r="J5" s="382"/>
      <c r="K5" s="262" t="s">
        <v>20</v>
      </c>
    </row>
    <row r="6" spans="1:15" ht="105" x14ac:dyDescent="0.25">
      <c r="A6" s="263" t="s">
        <v>21</v>
      </c>
      <c r="B6" s="264" t="s">
        <v>22</v>
      </c>
      <c r="C6" s="264" t="s">
        <v>23</v>
      </c>
      <c r="D6" s="265" t="s">
        <v>24</v>
      </c>
      <c r="E6" s="264" t="s">
        <v>25</v>
      </c>
      <c r="F6" s="264" t="s">
        <v>26</v>
      </c>
      <c r="G6" s="277" t="s">
        <v>27</v>
      </c>
      <c r="H6" s="277" t="s">
        <v>28</v>
      </c>
      <c r="I6" s="278" t="s">
        <v>29</v>
      </c>
      <c r="J6" s="279" t="s">
        <v>30</v>
      </c>
      <c r="K6" s="266" t="s">
        <v>31</v>
      </c>
    </row>
    <row r="7" spans="1:15" x14ac:dyDescent="0.25">
      <c r="A7" s="347"/>
      <c r="B7" s="268"/>
      <c r="C7" s="268"/>
      <c r="D7" s="269"/>
      <c r="E7" s="270"/>
      <c r="F7" s="268"/>
      <c r="G7" s="7">
        <f>IF(ISBLANK(E7),(D7*Hidden_Lists!$C$20),(E7*Hidden_Lists!$C$20))</f>
        <v>0</v>
      </c>
      <c r="H7" s="7">
        <f>('1_SingleFamily(2 units or less)'!F7*Hidden_Lists!$C$19)</f>
        <v>0</v>
      </c>
      <c r="I7" s="24">
        <f t="shared" ref="I7:I50" si="0">H7+G7</f>
        <v>0</v>
      </c>
      <c r="J7" s="280">
        <f>I7*Hidden_Lists!$C$16</f>
        <v>0</v>
      </c>
      <c r="K7" s="272"/>
    </row>
    <row r="8" spans="1:15" x14ac:dyDescent="0.25">
      <c r="A8" s="347"/>
      <c r="B8" s="268"/>
      <c r="C8" s="268"/>
      <c r="D8" s="269"/>
      <c r="E8" s="270"/>
      <c r="F8" s="268"/>
      <c r="G8" s="7">
        <f>(E8*Hidden_Lists!$C$20)</f>
        <v>0</v>
      </c>
      <c r="H8" s="7">
        <f>('1_SingleFamily(2 units or less)'!F8*Hidden_Lists!$C$19)</f>
        <v>0</v>
      </c>
      <c r="I8" s="24">
        <f t="shared" si="0"/>
        <v>0</v>
      </c>
      <c r="J8" s="281">
        <f>I8*Hidden_Lists!$C$16</f>
        <v>0</v>
      </c>
      <c r="K8" s="268"/>
    </row>
    <row r="9" spans="1:15" x14ac:dyDescent="0.25">
      <c r="A9" s="347"/>
      <c r="B9" s="268"/>
      <c r="C9" s="268"/>
      <c r="D9" s="269"/>
      <c r="E9" s="270"/>
      <c r="F9" s="268"/>
      <c r="G9" s="7">
        <f>(E9*Hidden_Lists!$C$20)</f>
        <v>0</v>
      </c>
      <c r="H9" s="7">
        <f>('1_SingleFamily(2 units or less)'!F9*Hidden_Lists!$C$19)</f>
        <v>0</v>
      </c>
      <c r="I9" s="24">
        <f t="shared" si="0"/>
        <v>0</v>
      </c>
      <c r="J9" s="281">
        <f>I9*Hidden_Lists!$C$16</f>
        <v>0</v>
      </c>
      <c r="K9" s="268"/>
    </row>
    <row r="10" spans="1:15" x14ac:dyDescent="0.25">
      <c r="A10" s="347"/>
      <c r="B10" s="268"/>
      <c r="C10" s="268"/>
      <c r="D10" s="269"/>
      <c r="E10" s="270"/>
      <c r="F10" s="268"/>
      <c r="G10" s="7">
        <f>(E10*Hidden_Lists!$C$20)</f>
        <v>0</v>
      </c>
      <c r="H10" s="7">
        <f>('1_SingleFamily(2 units or less)'!F10*Hidden_Lists!$C$19)</f>
        <v>0</v>
      </c>
      <c r="I10" s="24">
        <f t="shared" si="0"/>
        <v>0</v>
      </c>
      <c r="J10" s="281">
        <f>I10*Hidden_Lists!$C$16</f>
        <v>0</v>
      </c>
      <c r="K10" s="268"/>
    </row>
    <row r="11" spans="1:15" x14ac:dyDescent="0.25">
      <c r="A11" s="347"/>
      <c r="B11" s="268"/>
      <c r="C11" s="268"/>
      <c r="D11" s="269"/>
      <c r="E11" s="270"/>
      <c r="F11" s="268"/>
      <c r="G11" s="7">
        <f>(E11*Hidden_Lists!$C$20)</f>
        <v>0</v>
      </c>
      <c r="H11" s="7">
        <f>('1_SingleFamily(2 units or less)'!F11*Hidden_Lists!$C$19)</f>
        <v>0</v>
      </c>
      <c r="I11" s="24">
        <f t="shared" si="0"/>
        <v>0</v>
      </c>
      <c r="J11" s="281">
        <f>I11*Hidden_Lists!$C$16</f>
        <v>0</v>
      </c>
      <c r="K11" s="268"/>
    </row>
    <row r="12" spans="1:15" x14ac:dyDescent="0.25">
      <c r="A12" s="347"/>
      <c r="B12" s="268"/>
      <c r="C12" s="268"/>
      <c r="D12" s="269"/>
      <c r="E12" s="270"/>
      <c r="F12" s="268"/>
      <c r="G12" s="7">
        <f>(E12*Hidden_Lists!$C$20)</f>
        <v>0</v>
      </c>
      <c r="H12" s="7">
        <f>('1_SingleFamily(2 units or less)'!F12*Hidden_Lists!$C$19)</f>
        <v>0</v>
      </c>
      <c r="I12" s="24">
        <f t="shared" si="0"/>
        <v>0</v>
      </c>
      <c r="J12" s="281">
        <f>I12*Hidden_Lists!$C$16</f>
        <v>0</v>
      </c>
      <c r="K12" s="268"/>
    </row>
    <row r="13" spans="1:15" x14ac:dyDescent="0.25">
      <c r="A13" s="347"/>
      <c r="B13" s="268"/>
      <c r="C13" s="268"/>
      <c r="D13" s="269"/>
      <c r="E13" s="270"/>
      <c r="F13" s="268"/>
      <c r="G13" s="7">
        <f>(E13*Hidden_Lists!$C$20)</f>
        <v>0</v>
      </c>
      <c r="H13" s="7">
        <f>('1_SingleFamily(2 units or less)'!F13*Hidden_Lists!$C$19)</f>
        <v>0</v>
      </c>
      <c r="I13" s="24">
        <f t="shared" si="0"/>
        <v>0</v>
      </c>
      <c r="J13" s="281">
        <f>I13*Hidden_Lists!$C$16</f>
        <v>0</v>
      </c>
      <c r="K13" s="268"/>
    </row>
    <row r="14" spans="1:15" x14ac:dyDescent="0.25">
      <c r="A14" s="347"/>
      <c r="B14" s="268"/>
      <c r="C14" s="268"/>
      <c r="D14" s="269"/>
      <c r="E14" s="270"/>
      <c r="F14" s="268"/>
      <c r="G14" s="7">
        <f>(E14*Hidden_Lists!$C$20)</f>
        <v>0</v>
      </c>
      <c r="H14" s="7">
        <f>('1_SingleFamily(2 units or less)'!F14*Hidden_Lists!$C$19)</f>
        <v>0</v>
      </c>
      <c r="I14" s="24">
        <f t="shared" si="0"/>
        <v>0</v>
      </c>
      <c r="J14" s="281">
        <f>I14*Hidden_Lists!$C$16</f>
        <v>0</v>
      </c>
      <c r="K14" s="268"/>
    </row>
    <row r="15" spans="1:15" x14ac:dyDescent="0.25">
      <c r="A15" s="347"/>
      <c r="B15" s="268"/>
      <c r="C15" s="268"/>
      <c r="D15" s="269"/>
      <c r="E15" s="270"/>
      <c r="F15" s="268"/>
      <c r="G15" s="7">
        <f>(E15*Hidden_Lists!$C$20)</f>
        <v>0</v>
      </c>
      <c r="H15" s="7">
        <f>('1_SingleFamily(2 units or less)'!F15*Hidden_Lists!$C$19)</f>
        <v>0</v>
      </c>
      <c r="I15" s="24">
        <f t="shared" si="0"/>
        <v>0</v>
      </c>
      <c r="J15" s="281">
        <f>I15*Hidden_Lists!$C$16</f>
        <v>0</v>
      </c>
      <c r="K15" s="268"/>
    </row>
    <row r="16" spans="1:15" x14ac:dyDescent="0.25">
      <c r="A16" s="347"/>
      <c r="B16" s="268"/>
      <c r="C16" s="268"/>
      <c r="D16" s="269"/>
      <c r="E16" s="270"/>
      <c r="F16" s="268"/>
      <c r="G16" s="7">
        <f>(E16*Hidden_Lists!$C$20)</f>
        <v>0</v>
      </c>
      <c r="H16" s="7">
        <f>('1_SingleFamily(2 units or less)'!F16*Hidden_Lists!$C$19)</f>
        <v>0</v>
      </c>
      <c r="I16" s="24">
        <f t="shared" si="0"/>
        <v>0</v>
      </c>
      <c r="J16" s="281">
        <f>I16*Hidden_Lists!$C$16</f>
        <v>0</v>
      </c>
      <c r="K16" s="268"/>
    </row>
    <row r="17" spans="1:11" x14ac:dyDescent="0.25">
      <c r="A17" s="347"/>
      <c r="B17" s="268"/>
      <c r="C17" s="268"/>
      <c r="D17" s="269"/>
      <c r="E17" s="270"/>
      <c r="F17" s="268"/>
      <c r="G17" s="7">
        <f>(E17*Hidden_Lists!$C$20)</f>
        <v>0</v>
      </c>
      <c r="H17" s="7">
        <f>('1_SingleFamily(2 units or less)'!F17*Hidden_Lists!$C$19)</f>
        <v>0</v>
      </c>
      <c r="I17" s="24">
        <f t="shared" si="0"/>
        <v>0</v>
      </c>
      <c r="J17" s="281">
        <f>I17*Hidden_Lists!$C$16</f>
        <v>0</v>
      </c>
      <c r="K17" s="268"/>
    </row>
    <row r="18" spans="1:11" x14ac:dyDescent="0.25">
      <c r="A18" s="347"/>
      <c r="B18" s="268"/>
      <c r="C18" s="268"/>
      <c r="D18" s="269"/>
      <c r="E18" s="270"/>
      <c r="F18" s="268"/>
      <c r="G18" s="7">
        <f>(E18*Hidden_Lists!$C$20)</f>
        <v>0</v>
      </c>
      <c r="H18" s="7">
        <f>('1_SingleFamily(2 units or less)'!F18*Hidden_Lists!$C$19)</f>
        <v>0</v>
      </c>
      <c r="I18" s="24">
        <f t="shared" si="0"/>
        <v>0</v>
      </c>
      <c r="J18" s="281">
        <f>I18*Hidden_Lists!$C$16</f>
        <v>0</v>
      </c>
      <c r="K18" s="268"/>
    </row>
    <row r="19" spans="1:11" x14ac:dyDescent="0.25">
      <c r="A19" s="347"/>
      <c r="B19" s="268"/>
      <c r="C19" s="268"/>
      <c r="D19" s="269"/>
      <c r="E19" s="270"/>
      <c r="F19" s="268"/>
      <c r="G19" s="7">
        <f>(E19*Hidden_Lists!$C$20)</f>
        <v>0</v>
      </c>
      <c r="H19" s="7">
        <f>('1_SingleFamily(2 units or less)'!F19*Hidden_Lists!$C$19)</f>
        <v>0</v>
      </c>
      <c r="I19" s="24">
        <f t="shared" si="0"/>
        <v>0</v>
      </c>
      <c r="J19" s="281">
        <f>I19*Hidden_Lists!$C$16</f>
        <v>0</v>
      </c>
      <c r="K19" s="268"/>
    </row>
    <row r="20" spans="1:11" x14ac:dyDescent="0.25">
      <c r="A20" s="347"/>
      <c r="B20" s="268"/>
      <c r="C20" s="268"/>
      <c r="D20" s="269"/>
      <c r="E20" s="270"/>
      <c r="F20" s="268"/>
      <c r="G20" s="7">
        <f>(E20*Hidden_Lists!$C$20)</f>
        <v>0</v>
      </c>
      <c r="H20" s="7">
        <f>('1_SingleFamily(2 units or less)'!F20*Hidden_Lists!$C$19)</f>
        <v>0</v>
      </c>
      <c r="I20" s="24">
        <f t="shared" si="0"/>
        <v>0</v>
      </c>
      <c r="J20" s="281">
        <f>I20*Hidden_Lists!$C$16</f>
        <v>0</v>
      </c>
      <c r="K20" s="268"/>
    </row>
    <row r="21" spans="1:11" x14ac:dyDescent="0.25">
      <c r="A21" s="347"/>
      <c r="B21" s="268"/>
      <c r="C21" s="268"/>
      <c r="D21" s="269"/>
      <c r="E21" s="270"/>
      <c r="F21" s="268"/>
      <c r="G21" s="7">
        <f>(E21*Hidden_Lists!$C$20)</f>
        <v>0</v>
      </c>
      <c r="H21" s="7">
        <f>('1_SingleFamily(2 units or less)'!F21*Hidden_Lists!$C$19)</f>
        <v>0</v>
      </c>
      <c r="I21" s="24">
        <f t="shared" si="0"/>
        <v>0</v>
      </c>
      <c r="J21" s="281">
        <f>I21*Hidden_Lists!$C$16</f>
        <v>0</v>
      </c>
      <c r="K21" s="268"/>
    </row>
    <row r="22" spans="1:11" x14ac:dyDescent="0.25">
      <c r="A22" s="347"/>
      <c r="B22" s="268"/>
      <c r="C22" s="268"/>
      <c r="D22" s="269"/>
      <c r="E22" s="270"/>
      <c r="F22" s="268"/>
      <c r="G22" s="7">
        <f>(E22*Hidden_Lists!$C$20)</f>
        <v>0</v>
      </c>
      <c r="H22" s="7">
        <f>('1_SingleFamily(2 units or less)'!F22*Hidden_Lists!$C$19)</f>
        <v>0</v>
      </c>
      <c r="I22" s="24">
        <f t="shared" si="0"/>
        <v>0</v>
      </c>
      <c r="J22" s="281">
        <f>I22*Hidden_Lists!$C$16</f>
        <v>0</v>
      </c>
      <c r="K22" s="268"/>
    </row>
    <row r="23" spans="1:11" x14ac:dyDescent="0.25">
      <c r="A23" s="347"/>
      <c r="B23" s="268"/>
      <c r="C23" s="268"/>
      <c r="D23" s="269"/>
      <c r="E23" s="270"/>
      <c r="F23" s="268"/>
      <c r="G23" s="7">
        <f>(E23*Hidden_Lists!$C$20)</f>
        <v>0</v>
      </c>
      <c r="H23" s="7">
        <f>('1_SingleFamily(2 units or less)'!F23*Hidden_Lists!$C$19)</f>
        <v>0</v>
      </c>
      <c r="I23" s="24">
        <f t="shared" si="0"/>
        <v>0</v>
      </c>
      <c r="J23" s="281">
        <f>I23*Hidden_Lists!$C$16</f>
        <v>0</v>
      </c>
      <c r="K23" s="268"/>
    </row>
    <row r="24" spans="1:11" x14ac:dyDescent="0.25">
      <c r="A24" s="347"/>
      <c r="B24" s="268"/>
      <c r="C24" s="268"/>
      <c r="D24" s="269"/>
      <c r="E24" s="270"/>
      <c r="F24" s="268"/>
      <c r="G24" s="7">
        <f>(E24*Hidden_Lists!$C$20)</f>
        <v>0</v>
      </c>
      <c r="H24" s="7">
        <f>('1_SingleFamily(2 units or less)'!F24*Hidden_Lists!$C$19)</f>
        <v>0</v>
      </c>
      <c r="I24" s="24">
        <f t="shared" si="0"/>
        <v>0</v>
      </c>
      <c r="J24" s="281">
        <f>I24*Hidden_Lists!$C$16</f>
        <v>0</v>
      </c>
      <c r="K24" s="268"/>
    </row>
    <row r="25" spans="1:11" x14ac:dyDescent="0.25">
      <c r="A25" s="347"/>
      <c r="B25" s="268"/>
      <c r="C25" s="268"/>
      <c r="D25" s="269"/>
      <c r="E25" s="270"/>
      <c r="F25" s="268"/>
      <c r="G25" s="7">
        <f>(E25*Hidden_Lists!$C$20)</f>
        <v>0</v>
      </c>
      <c r="H25" s="7">
        <f>('1_SingleFamily(2 units or less)'!F25*Hidden_Lists!$C$19)</f>
        <v>0</v>
      </c>
      <c r="I25" s="24">
        <f t="shared" si="0"/>
        <v>0</v>
      </c>
      <c r="J25" s="281">
        <f>I25*Hidden_Lists!$C$16</f>
        <v>0</v>
      </c>
      <c r="K25" s="268"/>
    </row>
    <row r="26" spans="1:11" x14ac:dyDescent="0.25">
      <c r="A26" s="347"/>
      <c r="B26" s="268"/>
      <c r="C26" s="268"/>
      <c r="D26" s="269"/>
      <c r="E26" s="270"/>
      <c r="F26" s="268"/>
      <c r="G26" s="7">
        <f>(E26*Hidden_Lists!$C$20)</f>
        <v>0</v>
      </c>
      <c r="H26" s="7">
        <f>('1_SingleFamily(2 units or less)'!F26*Hidden_Lists!$C$19)</f>
        <v>0</v>
      </c>
      <c r="I26" s="24">
        <f t="shared" si="0"/>
        <v>0</v>
      </c>
      <c r="J26" s="281">
        <f>I26*Hidden_Lists!$C$16</f>
        <v>0</v>
      </c>
      <c r="K26" s="268"/>
    </row>
    <row r="27" spans="1:11" x14ac:dyDescent="0.25">
      <c r="A27" s="347"/>
      <c r="B27" s="268"/>
      <c r="C27" s="268"/>
      <c r="D27" s="269"/>
      <c r="E27" s="270"/>
      <c r="F27" s="268"/>
      <c r="G27" s="7">
        <f>(E27*Hidden_Lists!$C$20)</f>
        <v>0</v>
      </c>
      <c r="H27" s="7">
        <f>('1_SingleFamily(2 units or less)'!F27*Hidden_Lists!$C$19)</f>
        <v>0</v>
      </c>
      <c r="I27" s="24">
        <f t="shared" si="0"/>
        <v>0</v>
      </c>
      <c r="J27" s="281">
        <f>I27*Hidden_Lists!$C$16</f>
        <v>0</v>
      </c>
      <c r="K27" s="268"/>
    </row>
    <row r="28" spans="1:11" x14ac:dyDescent="0.25">
      <c r="A28" s="347"/>
      <c r="B28" s="268"/>
      <c r="C28" s="268"/>
      <c r="D28" s="269"/>
      <c r="E28" s="270"/>
      <c r="F28" s="268"/>
      <c r="G28" s="7">
        <f>(E28*Hidden_Lists!$C$20)</f>
        <v>0</v>
      </c>
      <c r="H28" s="7">
        <f>('1_SingleFamily(2 units or less)'!F28*Hidden_Lists!$C$19)</f>
        <v>0</v>
      </c>
      <c r="I28" s="24">
        <f t="shared" si="0"/>
        <v>0</v>
      </c>
      <c r="J28" s="281">
        <f>I28*Hidden_Lists!$C$16</f>
        <v>0</v>
      </c>
      <c r="K28" s="268"/>
    </row>
    <row r="29" spans="1:11" x14ac:dyDescent="0.25">
      <c r="A29" s="347"/>
      <c r="B29" s="268"/>
      <c r="C29" s="268"/>
      <c r="D29" s="269"/>
      <c r="E29" s="270"/>
      <c r="F29" s="268"/>
      <c r="G29" s="7">
        <f>(E29*Hidden_Lists!$C$20)</f>
        <v>0</v>
      </c>
      <c r="H29" s="7">
        <f>('1_SingleFamily(2 units or less)'!F29*Hidden_Lists!$C$19)</f>
        <v>0</v>
      </c>
      <c r="I29" s="24">
        <f t="shared" si="0"/>
        <v>0</v>
      </c>
      <c r="J29" s="281">
        <f>I29*Hidden_Lists!$C$16</f>
        <v>0</v>
      </c>
      <c r="K29" s="268"/>
    </row>
    <row r="30" spans="1:11" x14ac:dyDescent="0.25">
      <c r="A30" s="347"/>
      <c r="B30" s="268"/>
      <c r="C30" s="268"/>
      <c r="D30" s="269"/>
      <c r="E30" s="270"/>
      <c r="F30" s="268"/>
      <c r="G30" s="7">
        <f>(E30*Hidden_Lists!$C$20)</f>
        <v>0</v>
      </c>
      <c r="H30" s="7">
        <f>('1_SingleFamily(2 units or less)'!F30*Hidden_Lists!$C$19)</f>
        <v>0</v>
      </c>
      <c r="I30" s="24">
        <f t="shared" si="0"/>
        <v>0</v>
      </c>
      <c r="J30" s="281">
        <f>I30*Hidden_Lists!$C$16</f>
        <v>0</v>
      </c>
      <c r="K30" s="268"/>
    </row>
    <row r="31" spans="1:11" x14ac:dyDescent="0.25">
      <c r="A31" s="347"/>
      <c r="B31" s="268"/>
      <c r="C31" s="268"/>
      <c r="D31" s="269"/>
      <c r="E31" s="270"/>
      <c r="F31" s="268"/>
      <c r="G31" s="7">
        <f>(E31*Hidden_Lists!$C$20)</f>
        <v>0</v>
      </c>
      <c r="H31" s="7">
        <f>('1_SingleFamily(2 units or less)'!F31*Hidden_Lists!$C$19)</f>
        <v>0</v>
      </c>
      <c r="I31" s="24">
        <f t="shared" si="0"/>
        <v>0</v>
      </c>
      <c r="J31" s="281">
        <f>I31*Hidden_Lists!$C$16</f>
        <v>0</v>
      </c>
      <c r="K31" s="268"/>
    </row>
    <row r="32" spans="1:11" x14ac:dyDescent="0.25">
      <c r="A32" s="347"/>
      <c r="B32" s="268"/>
      <c r="C32" s="268"/>
      <c r="D32" s="269"/>
      <c r="E32" s="270"/>
      <c r="F32" s="268"/>
      <c r="G32" s="7">
        <f>(E32*Hidden_Lists!$C$20)</f>
        <v>0</v>
      </c>
      <c r="H32" s="7">
        <f>('1_SingleFamily(2 units or less)'!F32*Hidden_Lists!$C$19)</f>
        <v>0</v>
      </c>
      <c r="I32" s="24">
        <f t="shared" si="0"/>
        <v>0</v>
      </c>
      <c r="J32" s="281">
        <f>I32*Hidden_Lists!$C$16</f>
        <v>0</v>
      </c>
      <c r="K32" s="268"/>
    </row>
    <row r="33" spans="1:11" x14ac:dyDescent="0.25">
      <c r="A33" s="347"/>
      <c r="B33" s="268"/>
      <c r="C33" s="268"/>
      <c r="D33" s="269"/>
      <c r="E33" s="270"/>
      <c r="F33" s="268"/>
      <c r="G33" s="7">
        <f>(E33*Hidden_Lists!$C$20)</f>
        <v>0</v>
      </c>
      <c r="H33" s="7">
        <f>('1_SingleFamily(2 units or less)'!F33*Hidden_Lists!$C$19)</f>
        <v>0</v>
      </c>
      <c r="I33" s="24">
        <f t="shared" si="0"/>
        <v>0</v>
      </c>
      <c r="J33" s="281">
        <f>I33*Hidden_Lists!$C$16</f>
        <v>0</v>
      </c>
      <c r="K33" s="268"/>
    </row>
    <row r="34" spans="1:11" x14ac:dyDescent="0.25">
      <c r="A34" s="347"/>
      <c r="B34" s="268"/>
      <c r="C34" s="268"/>
      <c r="D34" s="269"/>
      <c r="E34" s="270"/>
      <c r="F34" s="268"/>
      <c r="G34" s="7">
        <f>(E34*Hidden_Lists!$C$20)</f>
        <v>0</v>
      </c>
      <c r="H34" s="7">
        <f>('1_SingleFamily(2 units or less)'!F34*Hidden_Lists!$C$19)</f>
        <v>0</v>
      </c>
      <c r="I34" s="24">
        <f t="shared" si="0"/>
        <v>0</v>
      </c>
      <c r="J34" s="281">
        <f>I34*Hidden_Lists!$C$16</f>
        <v>0</v>
      </c>
      <c r="K34" s="268"/>
    </row>
    <row r="35" spans="1:11" x14ac:dyDescent="0.25">
      <c r="A35" s="347"/>
      <c r="B35" s="268"/>
      <c r="C35" s="268"/>
      <c r="D35" s="269"/>
      <c r="E35" s="270"/>
      <c r="F35" s="268"/>
      <c r="G35" s="7">
        <f>(E35*Hidden_Lists!$C$20)</f>
        <v>0</v>
      </c>
      <c r="H35" s="7">
        <f>('1_SingleFamily(2 units or less)'!F35*Hidden_Lists!$C$19)</f>
        <v>0</v>
      </c>
      <c r="I35" s="24">
        <f t="shared" si="0"/>
        <v>0</v>
      </c>
      <c r="J35" s="281">
        <f>I35*Hidden_Lists!$C$16</f>
        <v>0</v>
      </c>
      <c r="K35" s="268"/>
    </row>
    <row r="36" spans="1:11" x14ac:dyDescent="0.25">
      <c r="A36" s="347"/>
      <c r="B36" s="268"/>
      <c r="C36" s="268"/>
      <c r="D36" s="269"/>
      <c r="E36" s="270"/>
      <c r="F36" s="268"/>
      <c r="G36" s="7">
        <f>(E36*Hidden_Lists!$C$20)</f>
        <v>0</v>
      </c>
      <c r="H36" s="7">
        <f>('1_SingleFamily(2 units or less)'!F36*Hidden_Lists!$C$19)</f>
        <v>0</v>
      </c>
      <c r="I36" s="24">
        <f t="shared" si="0"/>
        <v>0</v>
      </c>
      <c r="J36" s="281">
        <f>I36*Hidden_Lists!$C$16</f>
        <v>0</v>
      </c>
      <c r="K36" s="268"/>
    </row>
    <row r="37" spans="1:11" x14ac:dyDescent="0.25">
      <c r="A37" s="347"/>
      <c r="B37" s="268"/>
      <c r="C37" s="268"/>
      <c r="D37" s="269"/>
      <c r="E37" s="270"/>
      <c r="F37" s="268"/>
      <c r="G37" s="7">
        <f>(E37*Hidden_Lists!$C$20)</f>
        <v>0</v>
      </c>
      <c r="H37" s="7">
        <f>('1_SingleFamily(2 units or less)'!F37*Hidden_Lists!$C$19)</f>
        <v>0</v>
      </c>
      <c r="I37" s="24">
        <f t="shared" si="0"/>
        <v>0</v>
      </c>
      <c r="J37" s="281">
        <f>I37*Hidden_Lists!$C$16</f>
        <v>0</v>
      </c>
      <c r="K37" s="268"/>
    </row>
    <row r="38" spans="1:11" x14ac:dyDescent="0.25">
      <c r="A38" s="347"/>
      <c r="B38" s="268"/>
      <c r="C38" s="268"/>
      <c r="D38" s="269"/>
      <c r="E38" s="270"/>
      <c r="F38" s="268"/>
      <c r="G38" s="7">
        <f>(E38*Hidden_Lists!$C$20)</f>
        <v>0</v>
      </c>
      <c r="H38" s="7">
        <f>('1_SingleFamily(2 units or less)'!F38*Hidden_Lists!$C$19)</f>
        <v>0</v>
      </c>
      <c r="I38" s="24">
        <f t="shared" si="0"/>
        <v>0</v>
      </c>
      <c r="J38" s="281">
        <f>I38*Hidden_Lists!$C$16</f>
        <v>0</v>
      </c>
      <c r="K38" s="268"/>
    </row>
    <row r="39" spans="1:11" x14ac:dyDescent="0.25">
      <c r="A39" s="347"/>
      <c r="B39" s="268"/>
      <c r="C39" s="268"/>
      <c r="D39" s="269"/>
      <c r="E39" s="270"/>
      <c r="F39" s="268"/>
      <c r="G39" s="7">
        <f>(E39*Hidden_Lists!$C$20)</f>
        <v>0</v>
      </c>
      <c r="H39" s="7">
        <f>('1_SingleFamily(2 units or less)'!F39*Hidden_Lists!$C$19)</f>
        <v>0</v>
      </c>
      <c r="I39" s="24">
        <f t="shared" si="0"/>
        <v>0</v>
      </c>
      <c r="J39" s="281">
        <f>I39*Hidden_Lists!$C$16</f>
        <v>0</v>
      </c>
      <c r="K39" s="268"/>
    </row>
    <row r="40" spans="1:11" x14ac:dyDescent="0.25">
      <c r="A40" s="347"/>
      <c r="B40" s="268"/>
      <c r="C40" s="268"/>
      <c r="D40" s="269"/>
      <c r="E40" s="270"/>
      <c r="F40" s="268"/>
      <c r="G40" s="7">
        <f>(E40*Hidden_Lists!$C$20)</f>
        <v>0</v>
      </c>
      <c r="H40" s="7">
        <f>('1_SingleFamily(2 units or less)'!F40*Hidden_Lists!$C$19)</f>
        <v>0</v>
      </c>
      <c r="I40" s="24">
        <f t="shared" si="0"/>
        <v>0</v>
      </c>
      <c r="J40" s="281">
        <f>I40*Hidden_Lists!$C$16</f>
        <v>0</v>
      </c>
      <c r="K40" s="268"/>
    </row>
    <row r="41" spans="1:11" x14ac:dyDescent="0.25">
      <c r="A41" s="347"/>
      <c r="B41" s="268"/>
      <c r="C41" s="268"/>
      <c r="E41" s="268"/>
      <c r="F41" s="268"/>
      <c r="G41" s="7">
        <f>(E41*Hidden_Lists!$C$20)</f>
        <v>0</v>
      </c>
      <c r="H41" s="7">
        <f>('1_SingleFamily(2 units or less)'!F41*Hidden_Lists!$C$19)</f>
        <v>0</v>
      </c>
      <c r="I41" s="24">
        <f t="shared" si="0"/>
        <v>0</v>
      </c>
      <c r="J41" s="281">
        <f>I41*Hidden_Lists!$C$16</f>
        <v>0</v>
      </c>
      <c r="K41" s="268"/>
    </row>
    <row r="42" spans="1:11" x14ac:dyDescent="0.25">
      <c r="A42" s="347"/>
      <c r="B42" s="268"/>
      <c r="C42" s="268"/>
      <c r="E42" s="268"/>
      <c r="F42" s="268"/>
      <c r="G42" s="7">
        <f>(E42*Hidden_Lists!$C$20)</f>
        <v>0</v>
      </c>
      <c r="H42" s="7">
        <f>('1_SingleFamily(2 units or less)'!F42*Hidden_Lists!$C$19)</f>
        <v>0</v>
      </c>
      <c r="I42" s="24">
        <f t="shared" si="0"/>
        <v>0</v>
      </c>
      <c r="J42" s="281">
        <f>I42*Hidden_Lists!$C$16</f>
        <v>0</v>
      </c>
      <c r="K42" s="268"/>
    </row>
    <row r="43" spans="1:11" x14ac:dyDescent="0.25">
      <c r="A43" s="347"/>
      <c r="B43" s="268"/>
      <c r="C43" s="268"/>
      <c r="E43" s="268"/>
      <c r="F43" s="268"/>
      <c r="G43" s="7">
        <f>(E43*Hidden_Lists!$C$20)</f>
        <v>0</v>
      </c>
      <c r="H43" s="7">
        <f>('1_SingleFamily(2 units or less)'!F43*Hidden_Lists!$C$19)</f>
        <v>0</v>
      </c>
      <c r="I43" s="24">
        <f t="shared" si="0"/>
        <v>0</v>
      </c>
      <c r="J43" s="281">
        <f>I43*Hidden_Lists!$C$16</f>
        <v>0</v>
      </c>
      <c r="K43" s="268"/>
    </row>
    <row r="44" spans="1:11" x14ac:dyDescent="0.25">
      <c r="A44" s="347"/>
      <c r="B44" s="268"/>
      <c r="C44" s="268"/>
      <c r="E44" s="268"/>
      <c r="F44" s="268"/>
      <c r="G44" s="7">
        <f>(E44*Hidden_Lists!$C$20)</f>
        <v>0</v>
      </c>
      <c r="H44" s="7">
        <f>('1_SingleFamily(2 units or less)'!F44*Hidden_Lists!$C$19)</f>
        <v>0</v>
      </c>
      <c r="I44" s="24">
        <f t="shared" si="0"/>
        <v>0</v>
      </c>
      <c r="J44" s="281">
        <f>I44*Hidden_Lists!$C$16</f>
        <v>0</v>
      </c>
      <c r="K44" s="268"/>
    </row>
    <row r="45" spans="1:11" x14ac:dyDescent="0.25">
      <c r="A45" s="347"/>
      <c r="B45" s="268"/>
      <c r="C45" s="268"/>
      <c r="E45" s="268"/>
      <c r="F45" s="268"/>
      <c r="G45" s="7">
        <f>(E45*Hidden_Lists!$C$20)</f>
        <v>0</v>
      </c>
      <c r="H45" s="7">
        <f>('1_SingleFamily(2 units or less)'!F45*Hidden_Lists!$C$19)</f>
        <v>0</v>
      </c>
      <c r="I45" s="24">
        <f t="shared" si="0"/>
        <v>0</v>
      </c>
      <c r="J45" s="281">
        <f>I45*Hidden_Lists!$C$16</f>
        <v>0</v>
      </c>
      <c r="K45" s="268"/>
    </row>
    <row r="46" spans="1:11" x14ac:dyDescent="0.25">
      <c r="A46" s="347"/>
      <c r="B46" s="268"/>
      <c r="C46" s="268"/>
      <c r="E46" s="268"/>
      <c r="F46" s="268"/>
      <c r="G46" s="7">
        <f>(E46*Hidden_Lists!$C$20)</f>
        <v>0</v>
      </c>
      <c r="H46" s="7">
        <f>('1_SingleFamily(2 units or less)'!F46*Hidden_Lists!$C$19)</f>
        <v>0</v>
      </c>
      <c r="I46" s="24">
        <f t="shared" si="0"/>
        <v>0</v>
      </c>
      <c r="J46" s="281">
        <f>I46*Hidden_Lists!$C$16</f>
        <v>0</v>
      </c>
      <c r="K46" s="268"/>
    </row>
    <row r="47" spans="1:11" x14ac:dyDescent="0.25">
      <c r="A47" s="347"/>
      <c r="B47" s="268"/>
      <c r="C47" s="268"/>
      <c r="E47" s="268"/>
      <c r="F47" s="268"/>
      <c r="G47" s="7">
        <f>(E47*Hidden_Lists!$C$20)</f>
        <v>0</v>
      </c>
      <c r="H47" s="7">
        <f>('1_SingleFamily(2 units or less)'!F47*Hidden_Lists!$C$19)</f>
        <v>0</v>
      </c>
      <c r="I47" s="24">
        <f t="shared" si="0"/>
        <v>0</v>
      </c>
      <c r="J47" s="281">
        <f>I47*Hidden_Lists!$C$16</f>
        <v>0</v>
      </c>
      <c r="K47" s="268"/>
    </row>
    <row r="48" spans="1:11" x14ac:dyDescent="0.25">
      <c r="A48" s="347"/>
      <c r="B48" s="268"/>
      <c r="C48" s="268"/>
      <c r="E48" s="268"/>
      <c r="F48" s="268"/>
      <c r="G48" s="7">
        <f>(E48*Hidden_Lists!$C$20)</f>
        <v>0</v>
      </c>
      <c r="H48" s="7">
        <f>('1_SingleFamily(2 units or less)'!F48*Hidden_Lists!$C$19)</f>
        <v>0</v>
      </c>
      <c r="I48" s="24">
        <f t="shared" si="0"/>
        <v>0</v>
      </c>
      <c r="J48" s="281">
        <f>I48*Hidden_Lists!$C$16</f>
        <v>0</v>
      </c>
      <c r="K48" s="268"/>
    </row>
    <row r="49" spans="1:11" x14ac:dyDescent="0.25">
      <c r="A49" s="347"/>
      <c r="B49" s="268"/>
      <c r="C49" s="268"/>
      <c r="E49" s="268"/>
      <c r="F49" s="268"/>
      <c r="G49" s="7">
        <f>(E49*Hidden_Lists!$C$20)</f>
        <v>0</v>
      </c>
      <c r="H49" s="7">
        <f>('1_SingleFamily(2 units or less)'!F49*Hidden_Lists!$C$19)</f>
        <v>0</v>
      </c>
      <c r="I49" s="24">
        <f t="shared" si="0"/>
        <v>0</v>
      </c>
      <c r="J49" s="281">
        <f>I49*Hidden_Lists!$C$16</f>
        <v>0</v>
      </c>
      <c r="K49" s="268"/>
    </row>
    <row r="50" spans="1:11" x14ac:dyDescent="0.25">
      <c r="A50" s="348"/>
      <c r="B50" s="274"/>
      <c r="C50" s="274"/>
      <c r="D50" s="275"/>
      <c r="E50" s="274"/>
      <c r="F50" s="274"/>
      <c r="G50" s="282">
        <f>(E50*Hidden_Lists!$C$20)</f>
        <v>0</v>
      </c>
      <c r="H50" s="282">
        <f>('1_SingleFamily(2 units or less)'!F50*Hidden_Lists!$C$19)</f>
        <v>0</v>
      </c>
      <c r="I50" s="25">
        <f t="shared" si="0"/>
        <v>0</v>
      </c>
      <c r="J50" s="283">
        <f>I50*Hidden_Lists!$C$16</f>
        <v>0</v>
      </c>
      <c r="K50" s="274"/>
    </row>
  </sheetData>
  <mergeCells count="4">
    <mergeCell ref="A5:F5"/>
    <mergeCell ref="G5:J5"/>
    <mergeCell ref="A2:K2"/>
    <mergeCell ref="A3:K3"/>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A8E873-F430-4DF7-AD16-D720C4F6CC1F}">
  <sheetPr>
    <tabColor theme="9"/>
  </sheetPr>
  <dimension ref="A1:M51"/>
  <sheetViews>
    <sheetView workbookViewId="0">
      <selection activeCell="A2" sqref="A2:M2"/>
    </sheetView>
  </sheetViews>
  <sheetFormatPr defaultRowHeight="15" x14ac:dyDescent="0.25"/>
  <cols>
    <col min="1" max="1" width="9.140625" style="258"/>
    <col min="2" max="2" width="19" style="258" customWidth="1"/>
    <col min="3" max="3" width="15.42578125" style="258" customWidth="1"/>
    <col min="4" max="4" width="12.7109375" style="258" customWidth="1"/>
    <col min="5" max="5" width="20.28515625" style="258" bestFit="1" customWidth="1"/>
    <col min="6" max="6" width="23.5703125" style="258" bestFit="1" customWidth="1"/>
    <col min="7" max="7" width="23.5703125" style="258" customWidth="1"/>
    <col min="8" max="8" width="53.42578125" style="258" customWidth="1"/>
    <col min="9" max="9" width="22.5703125" style="258" customWidth="1"/>
    <col min="10" max="10" width="25.28515625" style="258" customWidth="1"/>
    <col min="11" max="11" width="24.140625" style="258" customWidth="1"/>
    <col min="12" max="12" width="9.140625" style="258"/>
    <col min="13" max="13" width="29.7109375" style="258" customWidth="1"/>
    <col min="14" max="16384" width="9.140625" style="258"/>
  </cols>
  <sheetData>
    <row r="1" spans="1:13" customFormat="1" ht="32.25" x14ac:dyDescent="0.5">
      <c r="A1" s="284" t="s">
        <v>32</v>
      </c>
      <c r="B1" s="13"/>
      <c r="C1" s="13"/>
      <c r="D1" s="13"/>
    </row>
    <row r="2" spans="1:13" customFormat="1" ht="48" customHeight="1" x14ac:dyDescent="0.35">
      <c r="A2" s="384" t="s">
        <v>388</v>
      </c>
      <c r="B2" s="384"/>
      <c r="C2" s="384"/>
      <c r="D2" s="384"/>
      <c r="E2" s="384"/>
      <c r="F2" s="384"/>
      <c r="G2" s="384"/>
      <c r="H2" s="384"/>
      <c r="I2" s="384"/>
      <c r="J2" s="384"/>
      <c r="K2" s="384"/>
      <c r="L2" s="384"/>
      <c r="M2" s="384"/>
    </row>
    <row r="3" spans="1:13" customFormat="1" ht="41.25" customHeight="1" x14ac:dyDescent="0.35">
      <c r="A3" s="384" t="s">
        <v>33</v>
      </c>
      <c r="B3" s="384"/>
      <c r="C3" s="384"/>
      <c r="D3" s="384"/>
      <c r="E3" s="384"/>
      <c r="F3" s="384"/>
      <c r="G3" s="384"/>
      <c r="H3" s="384"/>
      <c r="I3" s="384"/>
      <c r="J3" s="384"/>
      <c r="K3" s="384"/>
      <c r="L3" s="384"/>
      <c r="M3" s="384"/>
    </row>
    <row r="4" spans="1:13" customFormat="1" x14ac:dyDescent="0.25"/>
    <row r="5" spans="1:13" ht="18.75" x14ac:dyDescent="0.25">
      <c r="B5" s="295"/>
    </row>
    <row r="6" spans="1:13" ht="21" x14ac:dyDescent="0.35">
      <c r="B6" s="385" t="s">
        <v>0</v>
      </c>
      <c r="C6" s="379"/>
      <c r="D6" s="379"/>
      <c r="E6" s="386"/>
      <c r="F6" s="380" t="s">
        <v>19</v>
      </c>
      <c r="G6" s="382"/>
      <c r="H6" s="296" t="s">
        <v>20</v>
      </c>
      <c r="I6" s="297"/>
      <c r="J6" s="297"/>
    </row>
    <row r="7" spans="1:13" ht="60" x14ac:dyDescent="0.25">
      <c r="B7" s="263" t="s">
        <v>21</v>
      </c>
      <c r="C7" s="265" t="s">
        <v>34</v>
      </c>
      <c r="D7" s="265" t="s">
        <v>35</v>
      </c>
      <c r="E7" s="298" t="s">
        <v>26</v>
      </c>
      <c r="F7" s="277" t="s">
        <v>28</v>
      </c>
      <c r="G7" s="301" t="s">
        <v>30</v>
      </c>
      <c r="H7" s="266" t="s">
        <v>31</v>
      </c>
    </row>
    <row r="8" spans="1:13" x14ac:dyDescent="0.25">
      <c r="B8" s="267"/>
      <c r="E8" s="299"/>
      <c r="F8" s="15">
        <f>('2_Multifamily (3 units or more)'!E8*Hidden_Lists!$C$23)</f>
        <v>0</v>
      </c>
      <c r="G8" s="280">
        <f>F8*Hidden_Lists!$C$16</f>
        <v>0</v>
      </c>
      <c r="H8" s="358"/>
    </row>
    <row r="9" spans="1:13" x14ac:dyDescent="0.25">
      <c r="B9" s="267"/>
      <c r="E9" s="299"/>
      <c r="F9" s="15">
        <f>('2_Multifamily (3 units or more)'!E9*Hidden_Lists!$C$23)</f>
        <v>0</v>
      </c>
      <c r="G9" s="281">
        <f>F9*Hidden_Lists!$C$16</f>
        <v>0</v>
      </c>
      <c r="H9" s="358"/>
    </row>
    <row r="10" spans="1:13" x14ac:dyDescent="0.25">
      <c r="B10" s="267"/>
      <c r="E10" s="299"/>
      <c r="F10" s="15">
        <f>('2_Multifamily (3 units or more)'!E10*Hidden_Lists!$C$23)</f>
        <v>0</v>
      </c>
      <c r="G10" s="281">
        <f>F10*Hidden_Lists!$C$16</f>
        <v>0</v>
      </c>
      <c r="H10" s="358"/>
    </row>
    <row r="11" spans="1:13" x14ac:dyDescent="0.25">
      <c r="B11" s="267"/>
      <c r="E11" s="299"/>
      <c r="F11" s="15">
        <f>('2_Multifamily (3 units or more)'!E11*Hidden_Lists!$C$23)</f>
        <v>0</v>
      </c>
      <c r="G11" s="281">
        <f>F11*Hidden_Lists!$C$16</f>
        <v>0</v>
      </c>
      <c r="H11" s="358"/>
    </row>
    <row r="12" spans="1:13" x14ac:dyDescent="0.25">
      <c r="B12" s="267"/>
      <c r="E12" s="299"/>
      <c r="F12" s="15">
        <f>('2_Multifamily (3 units or more)'!E12*Hidden_Lists!$C$23)</f>
        <v>0</v>
      </c>
      <c r="G12" s="281">
        <f>F12*Hidden_Lists!$C$16</f>
        <v>0</v>
      </c>
      <c r="H12" s="358"/>
    </row>
    <row r="13" spans="1:13" x14ac:dyDescent="0.25">
      <c r="B13" s="267"/>
      <c r="E13" s="299"/>
      <c r="F13" s="15">
        <f>('2_Multifamily (3 units or more)'!E13*Hidden_Lists!$C$23)</f>
        <v>0</v>
      </c>
      <c r="G13" s="281">
        <f>F13*Hidden_Lists!$C$16</f>
        <v>0</v>
      </c>
      <c r="H13" s="358"/>
    </row>
    <row r="14" spans="1:13" x14ac:dyDescent="0.25">
      <c r="B14" s="267"/>
      <c r="E14" s="299"/>
      <c r="F14" s="15">
        <f>('2_Multifamily (3 units or more)'!E14*Hidden_Lists!$C$23)</f>
        <v>0</v>
      </c>
      <c r="G14" s="281">
        <f>F14*Hidden_Lists!$C$16</f>
        <v>0</v>
      </c>
      <c r="H14" s="358"/>
    </row>
    <row r="15" spans="1:13" x14ac:dyDescent="0.25">
      <c r="B15" s="267"/>
      <c r="E15" s="299"/>
      <c r="F15" s="15">
        <f>('2_Multifamily (3 units or more)'!E15*Hidden_Lists!$C$23)</f>
        <v>0</v>
      </c>
      <c r="G15" s="281">
        <f>F15*Hidden_Lists!$C$16</f>
        <v>0</v>
      </c>
      <c r="H15" s="358"/>
    </row>
    <row r="16" spans="1:13" x14ac:dyDescent="0.25">
      <c r="B16" s="267"/>
      <c r="E16" s="299"/>
      <c r="F16" s="15">
        <f>('2_Multifamily (3 units or more)'!E16*Hidden_Lists!$C$23)</f>
        <v>0</v>
      </c>
      <c r="G16" s="281">
        <f>F16*Hidden_Lists!$C$16</f>
        <v>0</v>
      </c>
      <c r="H16" s="358"/>
    </row>
    <row r="17" spans="2:8" x14ac:dyDescent="0.25">
      <c r="B17" s="267"/>
      <c r="E17" s="299"/>
      <c r="F17" s="15">
        <f>('2_Multifamily (3 units or more)'!E17*Hidden_Lists!$C$23)</f>
        <v>0</v>
      </c>
      <c r="G17" s="281">
        <f>F17*Hidden_Lists!$C$16</f>
        <v>0</v>
      </c>
      <c r="H17" s="358"/>
    </row>
    <row r="18" spans="2:8" x14ac:dyDescent="0.25">
      <c r="B18" s="267"/>
      <c r="E18" s="299"/>
      <c r="F18" s="15">
        <f>('2_Multifamily (3 units or more)'!E18*Hidden_Lists!$C$23)</f>
        <v>0</v>
      </c>
      <c r="G18" s="281">
        <f>F18*Hidden_Lists!$C$16</f>
        <v>0</v>
      </c>
      <c r="H18" s="358"/>
    </row>
    <row r="19" spans="2:8" x14ac:dyDescent="0.25">
      <c r="B19" s="267"/>
      <c r="E19" s="299"/>
      <c r="F19" s="15">
        <f>('2_Multifamily (3 units or more)'!E19*Hidden_Lists!$C$23)</f>
        <v>0</v>
      </c>
      <c r="G19" s="281">
        <f>F19*Hidden_Lists!$C$16</f>
        <v>0</v>
      </c>
      <c r="H19" s="358"/>
    </row>
    <row r="20" spans="2:8" x14ac:dyDescent="0.25">
      <c r="B20" s="267"/>
      <c r="E20" s="299"/>
      <c r="F20" s="15">
        <f>('2_Multifamily (3 units or more)'!E20*Hidden_Lists!$C$23)</f>
        <v>0</v>
      </c>
      <c r="G20" s="281">
        <f>F20*Hidden_Lists!$C$16</f>
        <v>0</v>
      </c>
      <c r="H20" s="358"/>
    </row>
    <row r="21" spans="2:8" x14ac:dyDescent="0.25">
      <c r="B21" s="267"/>
      <c r="E21" s="299"/>
      <c r="F21" s="15">
        <f>('2_Multifamily (3 units or more)'!E21*Hidden_Lists!$C$23)</f>
        <v>0</v>
      </c>
      <c r="G21" s="281">
        <f>F21*Hidden_Lists!$C$16</f>
        <v>0</v>
      </c>
      <c r="H21" s="358"/>
    </row>
    <row r="22" spans="2:8" x14ac:dyDescent="0.25">
      <c r="B22" s="267"/>
      <c r="E22" s="299"/>
      <c r="F22" s="15">
        <f>('2_Multifamily (3 units or more)'!E22*Hidden_Lists!$C$23)</f>
        <v>0</v>
      </c>
      <c r="G22" s="281">
        <f>F22*Hidden_Lists!$C$16</f>
        <v>0</v>
      </c>
      <c r="H22" s="358"/>
    </row>
    <row r="23" spans="2:8" x14ac:dyDescent="0.25">
      <c r="B23" s="267"/>
      <c r="E23" s="299"/>
      <c r="F23" s="15">
        <f>('2_Multifamily (3 units or more)'!E23*Hidden_Lists!$C$23)</f>
        <v>0</v>
      </c>
      <c r="G23" s="281">
        <f>F23*Hidden_Lists!$C$16</f>
        <v>0</v>
      </c>
      <c r="H23" s="358"/>
    </row>
    <row r="24" spans="2:8" x14ac:dyDescent="0.25">
      <c r="B24" s="267"/>
      <c r="E24" s="299"/>
      <c r="F24" s="15">
        <f>('2_Multifamily (3 units or more)'!E24*Hidden_Lists!$C$23)</f>
        <v>0</v>
      </c>
      <c r="G24" s="281">
        <f>F24*Hidden_Lists!$C$16</f>
        <v>0</v>
      </c>
      <c r="H24" s="358"/>
    </row>
    <row r="25" spans="2:8" x14ac:dyDescent="0.25">
      <c r="B25" s="267"/>
      <c r="E25" s="299"/>
      <c r="F25" s="15">
        <f>('2_Multifamily (3 units or more)'!E25*Hidden_Lists!$C$23)</f>
        <v>0</v>
      </c>
      <c r="G25" s="281">
        <f>F25*Hidden_Lists!$C$16</f>
        <v>0</v>
      </c>
      <c r="H25" s="358"/>
    </row>
    <row r="26" spans="2:8" x14ac:dyDescent="0.25">
      <c r="B26" s="267"/>
      <c r="E26" s="299"/>
      <c r="F26" s="15">
        <f>('2_Multifamily (3 units or more)'!E26*Hidden_Lists!$C$23)</f>
        <v>0</v>
      </c>
      <c r="G26" s="281">
        <f>F26*Hidden_Lists!$C$16</f>
        <v>0</v>
      </c>
      <c r="H26" s="358"/>
    </row>
    <row r="27" spans="2:8" x14ac:dyDescent="0.25">
      <c r="B27" s="267"/>
      <c r="E27" s="299"/>
      <c r="F27" s="15">
        <f>('2_Multifamily (3 units or more)'!E27*Hidden_Lists!$C$23)</f>
        <v>0</v>
      </c>
      <c r="G27" s="281">
        <f>F27*Hidden_Lists!$C$16</f>
        <v>0</v>
      </c>
      <c r="H27" s="358"/>
    </row>
    <row r="28" spans="2:8" x14ac:dyDescent="0.25">
      <c r="B28" s="267"/>
      <c r="E28" s="299"/>
      <c r="F28" s="15">
        <f>('2_Multifamily (3 units or more)'!E28*Hidden_Lists!$C$23)</f>
        <v>0</v>
      </c>
      <c r="G28" s="281">
        <f>F28*Hidden_Lists!$C$16</f>
        <v>0</v>
      </c>
      <c r="H28" s="358"/>
    </row>
    <row r="29" spans="2:8" x14ac:dyDescent="0.25">
      <c r="B29" s="267"/>
      <c r="E29" s="299"/>
      <c r="F29" s="15">
        <f>('2_Multifamily (3 units or more)'!E29*Hidden_Lists!$C$23)</f>
        <v>0</v>
      </c>
      <c r="G29" s="281">
        <f>F29*Hidden_Lists!$C$16</f>
        <v>0</v>
      </c>
      <c r="H29" s="358"/>
    </row>
    <row r="30" spans="2:8" x14ac:dyDescent="0.25">
      <c r="B30" s="267"/>
      <c r="E30" s="299"/>
      <c r="F30" s="15">
        <f>('2_Multifamily (3 units or more)'!E30*Hidden_Lists!$C$23)</f>
        <v>0</v>
      </c>
      <c r="G30" s="281">
        <f>F30*Hidden_Lists!$C$16</f>
        <v>0</v>
      </c>
      <c r="H30" s="358"/>
    </row>
    <row r="31" spans="2:8" x14ac:dyDescent="0.25">
      <c r="B31" s="267"/>
      <c r="E31" s="299"/>
      <c r="F31" s="15">
        <f>('2_Multifamily (3 units or more)'!E31*Hidden_Lists!$C$23)</f>
        <v>0</v>
      </c>
      <c r="G31" s="281">
        <f>F31*Hidden_Lists!$C$16</f>
        <v>0</v>
      </c>
      <c r="H31" s="358"/>
    </row>
    <row r="32" spans="2:8" x14ac:dyDescent="0.25">
      <c r="B32" s="267"/>
      <c r="E32" s="299"/>
      <c r="F32" s="15">
        <f>('2_Multifamily (3 units or more)'!E32*Hidden_Lists!$C$23)</f>
        <v>0</v>
      </c>
      <c r="G32" s="281">
        <f>F32*Hidden_Lists!$C$16</f>
        <v>0</v>
      </c>
      <c r="H32" s="358"/>
    </row>
    <row r="33" spans="2:8" x14ac:dyDescent="0.25">
      <c r="B33" s="267"/>
      <c r="E33" s="299"/>
      <c r="F33" s="15">
        <f>('2_Multifamily (3 units or more)'!E33*Hidden_Lists!$C$23)</f>
        <v>0</v>
      </c>
      <c r="G33" s="281">
        <f>F33*Hidden_Lists!$C$16</f>
        <v>0</v>
      </c>
      <c r="H33" s="358"/>
    </row>
    <row r="34" spans="2:8" x14ac:dyDescent="0.25">
      <c r="B34" s="267"/>
      <c r="E34" s="299"/>
      <c r="F34" s="15">
        <f>('2_Multifamily (3 units or more)'!E34*Hidden_Lists!$C$23)</f>
        <v>0</v>
      </c>
      <c r="G34" s="281">
        <f>F34*Hidden_Lists!$C$16</f>
        <v>0</v>
      </c>
      <c r="H34" s="358"/>
    </row>
    <row r="35" spans="2:8" x14ac:dyDescent="0.25">
      <c r="B35" s="267"/>
      <c r="E35" s="299"/>
      <c r="F35" s="15">
        <f>('2_Multifamily (3 units or more)'!E35*Hidden_Lists!$C$23)</f>
        <v>0</v>
      </c>
      <c r="G35" s="281">
        <f>F35*Hidden_Lists!$C$16</f>
        <v>0</v>
      </c>
      <c r="H35" s="358"/>
    </row>
    <row r="36" spans="2:8" x14ac:dyDescent="0.25">
      <c r="B36" s="267"/>
      <c r="E36" s="299"/>
      <c r="F36" s="15">
        <f>('2_Multifamily (3 units or more)'!E36*Hidden_Lists!$C$23)</f>
        <v>0</v>
      </c>
      <c r="G36" s="281">
        <f>F36*Hidden_Lists!$C$16</f>
        <v>0</v>
      </c>
      <c r="H36" s="358"/>
    </row>
    <row r="37" spans="2:8" x14ac:dyDescent="0.25">
      <c r="B37" s="267"/>
      <c r="E37" s="299"/>
      <c r="F37" s="15">
        <f>('2_Multifamily (3 units or more)'!E37*Hidden_Lists!$C$23)</f>
        <v>0</v>
      </c>
      <c r="G37" s="281">
        <f>F37*Hidden_Lists!$C$16</f>
        <v>0</v>
      </c>
      <c r="H37" s="358"/>
    </row>
    <row r="38" spans="2:8" x14ac:dyDescent="0.25">
      <c r="B38" s="267"/>
      <c r="E38" s="299"/>
      <c r="F38" s="15">
        <f>('2_Multifamily (3 units or more)'!E38*Hidden_Lists!$C$23)</f>
        <v>0</v>
      </c>
      <c r="G38" s="281">
        <f>F38*Hidden_Lists!$C$16</f>
        <v>0</v>
      </c>
      <c r="H38" s="358"/>
    </row>
    <row r="39" spans="2:8" x14ac:dyDescent="0.25">
      <c r="B39" s="267"/>
      <c r="E39" s="299"/>
      <c r="F39" s="15">
        <f>('2_Multifamily (3 units or more)'!E39*Hidden_Lists!$C$23)</f>
        <v>0</v>
      </c>
      <c r="G39" s="281">
        <f>F39*Hidden_Lists!$C$16</f>
        <v>0</v>
      </c>
      <c r="H39" s="358"/>
    </row>
    <row r="40" spans="2:8" x14ac:dyDescent="0.25">
      <c r="B40" s="267"/>
      <c r="E40" s="299"/>
      <c r="F40" s="15">
        <f>('2_Multifamily (3 units or more)'!E40*Hidden_Lists!$C$23)</f>
        <v>0</v>
      </c>
      <c r="G40" s="281">
        <f>F40*Hidden_Lists!$C$16</f>
        <v>0</v>
      </c>
      <c r="H40" s="358"/>
    </row>
    <row r="41" spans="2:8" x14ac:dyDescent="0.25">
      <c r="B41" s="267"/>
      <c r="E41" s="299"/>
      <c r="F41" s="15">
        <f>('2_Multifamily (3 units or more)'!E41*Hidden_Lists!$C$23)</f>
        <v>0</v>
      </c>
      <c r="G41" s="281">
        <f>F41*Hidden_Lists!$C$16</f>
        <v>0</v>
      </c>
      <c r="H41" s="358"/>
    </row>
    <row r="42" spans="2:8" x14ac:dyDescent="0.25">
      <c r="B42" s="267"/>
      <c r="E42" s="299"/>
      <c r="F42" s="15">
        <f>('2_Multifamily (3 units or more)'!E42*Hidden_Lists!$C$23)</f>
        <v>0</v>
      </c>
      <c r="G42" s="281">
        <f>F42*Hidden_Lists!$C$16</f>
        <v>0</v>
      </c>
      <c r="H42" s="358"/>
    </row>
    <row r="43" spans="2:8" x14ac:dyDescent="0.25">
      <c r="B43" s="267"/>
      <c r="E43" s="299"/>
      <c r="F43" s="15">
        <f>('2_Multifamily (3 units or more)'!E43*Hidden_Lists!$C$23)</f>
        <v>0</v>
      </c>
      <c r="G43" s="281">
        <f>F43*Hidden_Lists!$C$16</f>
        <v>0</v>
      </c>
      <c r="H43" s="358"/>
    </row>
    <row r="44" spans="2:8" x14ac:dyDescent="0.25">
      <c r="B44" s="267"/>
      <c r="E44" s="299"/>
      <c r="F44" s="15">
        <f>('2_Multifamily (3 units or more)'!E44*Hidden_Lists!$C$23)</f>
        <v>0</v>
      </c>
      <c r="G44" s="281">
        <f>F44*Hidden_Lists!$C$16</f>
        <v>0</v>
      </c>
      <c r="H44" s="358"/>
    </row>
    <row r="45" spans="2:8" x14ac:dyDescent="0.25">
      <c r="B45" s="267"/>
      <c r="E45" s="299"/>
      <c r="F45" s="15">
        <f>('2_Multifamily (3 units or more)'!E45*Hidden_Lists!$C$23)</f>
        <v>0</v>
      </c>
      <c r="G45" s="281">
        <f>F45*Hidden_Lists!$C$16</f>
        <v>0</v>
      </c>
      <c r="H45" s="358"/>
    </row>
    <row r="46" spans="2:8" x14ac:dyDescent="0.25">
      <c r="B46" s="267"/>
      <c r="E46" s="299"/>
      <c r="F46" s="15">
        <f>('2_Multifamily (3 units or more)'!E46*Hidden_Lists!$C$23)</f>
        <v>0</v>
      </c>
      <c r="G46" s="281">
        <f>F46*Hidden_Lists!$C$16</f>
        <v>0</v>
      </c>
      <c r="H46" s="358"/>
    </row>
    <row r="47" spans="2:8" x14ac:dyDescent="0.25">
      <c r="B47" s="267"/>
      <c r="E47" s="299"/>
      <c r="F47" s="15">
        <f>('2_Multifamily (3 units or more)'!E47*Hidden_Lists!$C$23)</f>
        <v>0</v>
      </c>
      <c r="G47" s="281">
        <f>F47*Hidden_Lists!$C$16</f>
        <v>0</v>
      </c>
      <c r="H47" s="358"/>
    </row>
    <row r="48" spans="2:8" x14ac:dyDescent="0.25">
      <c r="B48" s="267"/>
      <c r="E48" s="299"/>
      <c r="F48" s="15">
        <f>('2_Multifamily (3 units or more)'!E48*Hidden_Lists!$C$23)</f>
        <v>0</v>
      </c>
      <c r="G48" s="281">
        <f>F48*Hidden_Lists!$C$16</f>
        <v>0</v>
      </c>
      <c r="H48" s="358"/>
    </row>
    <row r="49" spans="2:8" x14ac:dyDescent="0.25">
      <c r="B49" s="267"/>
      <c r="E49" s="299"/>
      <c r="F49" s="15">
        <f>('2_Multifamily (3 units or more)'!E49*Hidden_Lists!$C$23)</f>
        <v>0</v>
      </c>
      <c r="G49" s="281">
        <f>F49*Hidden_Lists!$C$16</f>
        <v>0</v>
      </c>
      <c r="H49" s="358"/>
    </row>
    <row r="50" spans="2:8" x14ac:dyDescent="0.25">
      <c r="B50" s="267"/>
      <c r="E50" s="299"/>
      <c r="F50" s="15">
        <f>('2_Multifamily (3 units or more)'!E50*Hidden_Lists!$C$23)</f>
        <v>0</v>
      </c>
      <c r="G50" s="281">
        <f>F50*Hidden_Lists!$C$16</f>
        <v>0</v>
      </c>
      <c r="H50" s="358"/>
    </row>
    <row r="51" spans="2:8" x14ac:dyDescent="0.25">
      <c r="B51" s="273"/>
      <c r="C51" s="275"/>
      <c r="D51" s="275"/>
      <c r="E51" s="300"/>
      <c r="F51" s="32">
        <f>('2_Multifamily (3 units or more)'!E51*Hidden_Lists!$C$23)</f>
        <v>0</v>
      </c>
      <c r="G51" s="283">
        <f>F51*Hidden_Lists!$C$16</f>
        <v>0</v>
      </c>
      <c r="H51" s="359"/>
    </row>
  </sheetData>
  <sheetProtection algorithmName="SHA-512" hashValue="sXcb0PJifwnowxfuYSTKr4MKSUcEEld4WUfuiRdzMaXgIQNGhycSYyfebs6EZdJm627axu1E7km9XvWDIHj2cw==" saltValue="EvTGFZmVBF1HSHZQHL1p3g==" spinCount="100000" sheet="1" objects="1" scenarios="1"/>
  <mergeCells count="4">
    <mergeCell ref="A2:M2"/>
    <mergeCell ref="A3:M3"/>
    <mergeCell ref="B6:E6"/>
    <mergeCell ref="F6:G6"/>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B590D7-C8F4-4C1C-9AE8-79D5A09C22A0}">
  <sheetPr>
    <tabColor theme="9"/>
  </sheetPr>
  <dimension ref="A1:K35"/>
  <sheetViews>
    <sheetView topLeftCell="A7" zoomScale="80" zoomScaleNormal="80" workbookViewId="0">
      <selection activeCell="C12" sqref="C12"/>
    </sheetView>
  </sheetViews>
  <sheetFormatPr defaultRowHeight="15" x14ac:dyDescent="0.25"/>
  <cols>
    <col min="1" max="1" width="9.140625" style="258"/>
    <col min="2" max="2" width="32.5703125" style="258" customWidth="1"/>
    <col min="3" max="3" width="33.5703125" style="258" customWidth="1"/>
    <col min="4" max="4" width="39.28515625" style="258" bestFit="1" customWidth="1"/>
    <col min="5" max="5" width="32.42578125" style="258" customWidth="1"/>
    <col min="6" max="7" width="32.85546875" style="258" bestFit="1" customWidth="1"/>
    <col min="8" max="8" width="32.85546875" style="258" customWidth="1"/>
    <col min="9" max="9" width="37.5703125" style="258" customWidth="1"/>
    <col min="10" max="16384" width="9.140625" style="258"/>
  </cols>
  <sheetData>
    <row r="1" spans="1:11" customFormat="1" ht="32.25" x14ac:dyDescent="0.5">
      <c r="A1" s="284" t="s">
        <v>36</v>
      </c>
    </row>
    <row r="2" spans="1:11" customFormat="1" ht="92.25" customHeight="1" x14ac:dyDescent="0.35">
      <c r="A2" s="383" t="s">
        <v>37</v>
      </c>
      <c r="B2" s="383"/>
      <c r="C2" s="383"/>
      <c r="D2" s="383"/>
      <c r="E2" s="383"/>
      <c r="F2" s="383"/>
      <c r="G2" s="383"/>
      <c r="H2" s="383"/>
      <c r="I2" s="383"/>
      <c r="J2" s="383"/>
      <c r="K2" s="383"/>
    </row>
    <row r="3" spans="1:11" customFormat="1" ht="143.25" customHeight="1" x14ac:dyDescent="0.35">
      <c r="A3" s="384" t="s">
        <v>38</v>
      </c>
      <c r="B3" s="384"/>
      <c r="C3" s="384"/>
      <c r="D3" s="384"/>
      <c r="E3" s="384"/>
      <c r="F3" s="384"/>
      <c r="G3" s="384"/>
      <c r="H3" s="384"/>
      <c r="I3" s="384"/>
      <c r="J3" s="384"/>
      <c r="K3" s="384"/>
    </row>
    <row r="4" spans="1:11" customFormat="1" x14ac:dyDescent="0.25"/>
    <row r="5" spans="1:11" customFormat="1" x14ac:dyDescent="0.25"/>
    <row r="6" spans="1:11" ht="21" x14ac:dyDescent="0.35">
      <c r="B6" s="380" t="s">
        <v>19</v>
      </c>
      <c r="C6" s="381"/>
      <c r="D6" s="382"/>
      <c r="E6" s="385" t="s">
        <v>0</v>
      </c>
      <c r="F6" s="386"/>
      <c r="G6" s="380" t="s">
        <v>19</v>
      </c>
      <c r="H6" s="382"/>
      <c r="I6" s="262" t="s">
        <v>20</v>
      </c>
    </row>
    <row r="7" spans="1:11" ht="137.25" x14ac:dyDescent="0.4">
      <c r="B7" s="325" t="s">
        <v>39</v>
      </c>
      <c r="C7" s="387" t="s">
        <v>40</v>
      </c>
      <c r="D7" s="388"/>
      <c r="E7" s="302" t="s">
        <v>41</v>
      </c>
      <c r="F7" s="303" t="s">
        <v>42</v>
      </c>
      <c r="G7" s="337" t="s">
        <v>43</v>
      </c>
      <c r="H7" s="301" t="s">
        <v>30</v>
      </c>
      <c r="I7" s="266" t="s">
        <v>31</v>
      </c>
      <c r="K7" s="304"/>
    </row>
    <row r="8" spans="1:11" x14ac:dyDescent="0.25">
      <c r="B8" s="326" t="s">
        <v>44</v>
      </c>
      <c r="C8" s="327">
        <v>5</v>
      </c>
      <c r="D8" s="328" t="s">
        <v>45</v>
      </c>
      <c r="E8" s="305"/>
      <c r="F8" s="306"/>
      <c r="G8" s="338">
        <f>F8*C8</f>
        <v>0</v>
      </c>
      <c r="H8" s="339">
        <f>G8*Hidden_Lists!$C$16</f>
        <v>0</v>
      </c>
      <c r="I8" s="360"/>
    </row>
    <row r="9" spans="1:11" x14ac:dyDescent="0.25">
      <c r="B9" s="329" t="s">
        <v>46</v>
      </c>
      <c r="C9" s="330">
        <v>8</v>
      </c>
      <c r="D9" s="331" t="s">
        <v>47</v>
      </c>
      <c r="F9" s="307"/>
      <c r="G9" s="340">
        <f t="shared" ref="G9:G28" si="0">F9*C9</f>
        <v>0</v>
      </c>
      <c r="H9" s="341">
        <f>G9*Hidden_Lists!$C$16</f>
        <v>0</v>
      </c>
      <c r="I9" s="358"/>
    </row>
    <row r="10" spans="1:11" x14ac:dyDescent="0.25">
      <c r="B10" s="329" t="s">
        <v>48</v>
      </c>
      <c r="C10" s="332">
        <v>221100</v>
      </c>
      <c r="D10" s="331" t="s">
        <v>49</v>
      </c>
      <c r="F10" s="307"/>
      <c r="G10" s="340">
        <f t="shared" si="0"/>
        <v>0</v>
      </c>
      <c r="H10" s="341">
        <f>G10*Hidden_Lists!$C$16</f>
        <v>0</v>
      </c>
      <c r="I10" s="358"/>
    </row>
    <row r="11" spans="1:11" x14ac:dyDescent="0.25">
      <c r="B11" s="329" t="s">
        <v>50</v>
      </c>
      <c r="C11" s="332">
        <v>1500</v>
      </c>
      <c r="D11" s="331" t="s">
        <v>47</v>
      </c>
      <c r="F11" s="307"/>
      <c r="G11" s="340">
        <f t="shared" si="0"/>
        <v>0</v>
      </c>
      <c r="H11" s="341">
        <f>G11*Hidden_Lists!$C$16</f>
        <v>0</v>
      </c>
      <c r="I11" s="358"/>
    </row>
    <row r="12" spans="1:11" x14ac:dyDescent="0.25">
      <c r="B12" s="329" t="s">
        <v>51</v>
      </c>
      <c r="C12" s="330">
        <v>28</v>
      </c>
      <c r="D12" s="331" t="s">
        <v>47</v>
      </c>
      <c r="F12" s="307"/>
      <c r="G12" s="340">
        <f t="shared" si="0"/>
        <v>0</v>
      </c>
      <c r="H12" s="341">
        <f>G12*Hidden_Lists!$C$16</f>
        <v>0</v>
      </c>
      <c r="I12" s="358"/>
    </row>
    <row r="13" spans="1:11" x14ac:dyDescent="0.25">
      <c r="B13" s="329" t="s">
        <v>54</v>
      </c>
      <c r="C13" s="330">
        <v>44</v>
      </c>
      <c r="D13" s="331" t="s">
        <v>47</v>
      </c>
      <c r="F13" s="307"/>
      <c r="G13" s="340">
        <f t="shared" si="0"/>
        <v>0</v>
      </c>
      <c r="H13" s="341">
        <f>G13*Hidden_Lists!$C$16</f>
        <v>0</v>
      </c>
      <c r="I13" s="358"/>
    </row>
    <row r="14" spans="1:11" x14ac:dyDescent="0.25">
      <c r="B14" s="329" t="s">
        <v>55</v>
      </c>
      <c r="C14" s="330">
        <v>25</v>
      </c>
      <c r="D14" s="331" t="s">
        <v>47</v>
      </c>
      <c r="F14" s="307"/>
      <c r="G14" s="340">
        <f t="shared" si="0"/>
        <v>0</v>
      </c>
      <c r="H14" s="341">
        <f>G14*Hidden_Lists!$C$16</f>
        <v>0</v>
      </c>
      <c r="I14" s="358"/>
    </row>
    <row r="15" spans="1:11" ht="45" x14ac:dyDescent="0.25">
      <c r="B15" s="329" t="s">
        <v>56</v>
      </c>
      <c r="C15" s="333" t="s">
        <v>52</v>
      </c>
      <c r="D15" s="331" t="s">
        <v>53</v>
      </c>
      <c r="F15" s="307"/>
      <c r="G15" s="340">
        <f>F15</f>
        <v>0</v>
      </c>
      <c r="H15" s="341">
        <f>G15*Hidden_Lists!$C$16</f>
        <v>0</v>
      </c>
      <c r="I15" s="358"/>
    </row>
    <row r="16" spans="1:11" ht="30" x14ac:dyDescent="0.25">
      <c r="B16" s="329" t="s">
        <v>57</v>
      </c>
      <c r="C16" s="333" t="s">
        <v>52</v>
      </c>
      <c r="D16" s="331" t="s">
        <v>53</v>
      </c>
      <c r="F16" s="307"/>
      <c r="G16" s="340">
        <f>F16</f>
        <v>0</v>
      </c>
      <c r="H16" s="341">
        <f>G16*Hidden_Lists!$C$16</f>
        <v>0</v>
      </c>
      <c r="I16" s="358"/>
    </row>
    <row r="17" spans="2:9" x14ac:dyDescent="0.25">
      <c r="B17" s="329" t="s">
        <v>58</v>
      </c>
      <c r="C17" s="332">
        <v>23300</v>
      </c>
      <c r="D17" s="331" t="s">
        <v>59</v>
      </c>
      <c r="F17" s="307"/>
      <c r="G17" s="340">
        <f t="shared" si="0"/>
        <v>0</v>
      </c>
      <c r="H17" s="341">
        <f>G17*Hidden_Lists!$C$16</f>
        <v>0</v>
      </c>
      <c r="I17" s="358"/>
    </row>
    <row r="18" spans="2:9" ht="30" x14ac:dyDescent="0.25">
      <c r="B18" s="329" t="s">
        <v>60</v>
      </c>
      <c r="C18" s="333" t="s">
        <v>52</v>
      </c>
      <c r="D18" s="331" t="s">
        <v>53</v>
      </c>
      <c r="F18" s="307"/>
      <c r="G18" s="340">
        <f>F18</f>
        <v>0</v>
      </c>
      <c r="H18" s="341">
        <f>G18*Hidden_Lists!$C$16</f>
        <v>0</v>
      </c>
      <c r="I18" s="358"/>
    </row>
    <row r="19" spans="2:9" x14ac:dyDescent="0.25">
      <c r="B19" s="329" t="s">
        <v>61</v>
      </c>
      <c r="C19" s="330">
        <v>11</v>
      </c>
      <c r="D19" s="331" t="s">
        <v>47</v>
      </c>
      <c r="F19" s="307"/>
      <c r="G19" s="340">
        <f t="shared" si="0"/>
        <v>0</v>
      </c>
      <c r="H19" s="341">
        <f>G19*Hidden_Lists!$C$16</f>
        <v>0</v>
      </c>
      <c r="I19" s="358"/>
    </row>
    <row r="20" spans="2:9" x14ac:dyDescent="0.25">
      <c r="B20" s="329" t="s">
        <v>62</v>
      </c>
      <c r="C20" s="330">
        <v>33</v>
      </c>
      <c r="D20" s="331" t="s">
        <v>47</v>
      </c>
      <c r="F20" s="307"/>
      <c r="G20" s="340">
        <f t="shared" si="0"/>
        <v>0</v>
      </c>
      <c r="H20" s="341">
        <f>G20*Hidden_Lists!$C$16</f>
        <v>0</v>
      </c>
      <c r="I20" s="358"/>
    </row>
    <row r="21" spans="2:9" ht="30" x14ac:dyDescent="0.25">
      <c r="B21" s="329" t="s">
        <v>63</v>
      </c>
      <c r="C21" s="333" t="s">
        <v>52</v>
      </c>
      <c r="D21" s="331" t="s">
        <v>53</v>
      </c>
      <c r="F21" s="307"/>
      <c r="G21" s="340">
        <f>F21</f>
        <v>0</v>
      </c>
      <c r="H21" s="341">
        <f>G21*Hidden_Lists!$C$16</f>
        <v>0</v>
      </c>
      <c r="I21" s="358"/>
    </row>
    <row r="22" spans="2:9" x14ac:dyDescent="0.25">
      <c r="B22" s="329" t="s">
        <v>64</v>
      </c>
      <c r="C22" s="330">
        <v>7</v>
      </c>
      <c r="D22" s="331" t="s">
        <v>47</v>
      </c>
      <c r="F22" s="307"/>
      <c r="G22" s="340">
        <f t="shared" si="0"/>
        <v>0</v>
      </c>
      <c r="H22" s="341">
        <f>G22*Hidden_Lists!$C$16</f>
        <v>0</v>
      </c>
      <c r="I22" s="358"/>
    </row>
    <row r="23" spans="2:9" x14ac:dyDescent="0.25">
      <c r="B23" s="329" t="s">
        <v>65</v>
      </c>
      <c r="C23" s="330">
        <v>10</v>
      </c>
      <c r="D23" s="331" t="s">
        <v>47</v>
      </c>
      <c r="F23" s="307"/>
      <c r="G23" s="340">
        <f t="shared" si="0"/>
        <v>0</v>
      </c>
      <c r="H23" s="341">
        <f>G23*Hidden_Lists!$C$16</f>
        <v>0</v>
      </c>
      <c r="I23" s="358"/>
    </row>
    <row r="24" spans="2:9" ht="61.5" customHeight="1" x14ac:dyDescent="0.25">
      <c r="B24" s="329" t="s">
        <v>66</v>
      </c>
      <c r="C24" s="333" t="s">
        <v>396</v>
      </c>
      <c r="D24" s="331" t="s">
        <v>53</v>
      </c>
      <c r="F24" s="307"/>
      <c r="G24" s="340">
        <f>IF(D35&gt;0,D35,F24)</f>
        <v>0</v>
      </c>
      <c r="H24" s="341">
        <f>G24*Hidden_Lists!$C$16</f>
        <v>0</v>
      </c>
      <c r="I24" s="358"/>
    </row>
    <row r="25" spans="2:9" ht="30" x14ac:dyDescent="0.25">
      <c r="B25" s="329" t="s">
        <v>67</v>
      </c>
      <c r="C25" s="333" t="s">
        <v>52</v>
      </c>
      <c r="D25" s="331" t="s">
        <v>53</v>
      </c>
      <c r="F25" s="307"/>
      <c r="G25" s="340">
        <f>F25</f>
        <v>0</v>
      </c>
      <c r="H25" s="341">
        <f>G25*Hidden_Lists!$C$16</f>
        <v>0</v>
      </c>
      <c r="I25" s="358"/>
    </row>
    <row r="26" spans="2:9" x14ac:dyDescent="0.25">
      <c r="B26" s="329" t="s">
        <v>68</v>
      </c>
      <c r="C26" s="330">
        <v>36</v>
      </c>
      <c r="D26" s="331" t="s">
        <v>47</v>
      </c>
      <c r="F26" s="307"/>
      <c r="G26" s="340">
        <f t="shared" si="0"/>
        <v>0</v>
      </c>
      <c r="H26" s="341">
        <f>G26*Hidden_Lists!$C$16</f>
        <v>0</v>
      </c>
      <c r="I26" s="358"/>
    </row>
    <row r="27" spans="2:9" x14ac:dyDescent="0.25">
      <c r="B27" s="329" t="s">
        <v>69</v>
      </c>
      <c r="C27" s="330">
        <v>145</v>
      </c>
      <c r="D27" s="331" t="s">
        <v>47</v>
      </c>
      <c r="F27" s="307"/>
      <c r="G27" s="340">
        <f t="shared" si="0"/>
        <v>0</v>
      </c>
      <c r="H27" s="341">
        <f>G27*Hidden_Lists!$C$16</f>
        <v>0</v>
      </c>
      <c r="I27" s="358"/>
    </row>
    <row r="28" spans="2:9" x14ac:dyDescent="0.25">
      <c r="B28" s="329" t="s">
        <v>70</v>
      </c>
      <c r="C28" s="330">
        <v>5</v>
      </c>
      <c r="D28" s="331" t="s">
        <v>47</v>
      </c>
      <c r="F28" s="307"/>
      <c r="G28" s="340">
        <f t="shared" si="0"/>
        <v>0</v>
      </c>
      <c r="H28" s="341">
        <f>G28*Hidden_Lists!$C$16</f>
        <v>0</v>
      </c>
      <c r="I28" s="358"/>
    </row>
    <row r="29" spans="2:9" ht="30" x14ac:dyDescent="0.25">
      <c r="B29" s="329" t="s">
        <v>71</v>
      </c>
      <c r="C29" s="333" t="s">
        <v>52</v>
      </c>
      <c r="D29" s="331" t="s">
        <v>53</v>
      </c>
      <c r="F29" s="307"/>
      <c r="G29" s="340">
        <f>F29</f>
        <v>0</v>
      </c>
      <c r="H29" s="341">
        <f>G29*Hidden_Lists!$C$16</f>
        <v>0</v>
      </c>
      <c r="I29" s="358"/>
    </row>
    <row r="30" spans="2:9" ht="30" x14ac:dyDescent="0.25">
      <c r="B30" s="334" t="s">
        <v>72</v>
      </c>
      <c r="C30" s="335" t="s">
        <v>52</v>
      </c>
      <c r="D30" s="336" t="s">
        <v>53</v>
      </c>
      <c r="E30" s="275"/>
      <c r="F30" s="308"/>
      <c r="G30" s="342">
        <f>F30</f>
        <v>0</v>
      </c>
      <c r="H30" s="343">
        <f>G30*Hidden_Lists!$C$16</f>
        <v>0</v>
      </c>
      <c r="I30" s="359"/>
    </row>
    <row r="31" spans="2:9" ht="18.75" x14ac:dyDescent="0.3">
      <c r="B31" s="295"/>
      <c r="C31" s="309"/>
      <c r="D31" s="309"/>
    </row>
    <row r="32" spans="2:9" ht="21" x14ac:dyDescent="0.35">
      <c r="B32" s="367" t="s">
        <v>395</v>
      </c>
      <c r="C32" s="366"/>
      <c r="D32" s="368"/>
    </row>
    <row r="33" spans="2:4" x14ac:dyDescent="0.25">
      <c r="B33" s="363"/>
      <c r="C33" s="364"/>
      <c r="D33" s="369" t="s">
        <v>19</v>
      </c>
    </row>
    <row r="34" spans="2:4" x14ac:dyDescent="0.25">
      <c r="B34" s="365" t="s">
        <v>393</v>
      </c>
      <c r="C34" s="362" t="s">
        <v>397</v>
      </c>
      <c r="D34" s="370" t="s">
        <v>394</v>
      </c>
    </row>
    <row r="35" spans="2:4" x14ac:dyDescent="0.25">
      <c r="B35" s="273"/>
      <c r="C35" s="300"/>
      <c r="D35" s="371">
        <f>B35*C35*7.48</f>
        <v>0</v>
      </c>
    </row>
  </sheetData>
  <sheetProtection algorithmName="SHA-512" hashValue="wmmH3NPtZ3/eLxPWhtNuI9um05ilLVtMm24dnhrWMkjOO0edLOYJfMvx+5/HLOiCMK3wx4I1RqdjAIdd6FZ5uA==" saltValue="88rK+SLPr3H/9kHdf1xpgg==" spinCount="100000" sheet="1" objects="1" scenarios="1"/>
  <mergeCells count="6">
    <mergeCell ref="C7:D7"/>
    <mergeCell ref="B6:D6"/>
    <mergeCell ref="E6:F6"/>
    <mergeCell ref="A2:K2"/>
    <mergeCell ref="A3:K3"/>
    <mergeCell ref="G6:H6"/>
  </mergeCells>
  <dataValidations count="7">
    <dataValidation allowBlank="1" showInputMessage="1" showErrorMessage="1" promptTitle="Parcel Area (square feet)" prompt="Enter the parcel area in square feet. " sqref="F8" xr:uid="{7A115FF2-0855-480D-8550-61FD15827BBD}"/>
    <dataValidation allowBlank="1" showInputMessage="1" showErrorMessage="1" promptTitle="Building Area (Square Footage)" prompt="Enter building square footage. If multiple floors add square footage of each floor. " sqref="F11" xr:uid="{FC31AC87-5262-48F8-B56E-A98229C3DCFD}"/>
    <dataValidation allowBlank="1" showInputMessage="1" showErrorMessage="1" promptTitle="Bay" prompt="Enter the number of bays. " sqref="F10" xr:uid="{FE49049E-C3DB-4E04-9093-A456D1374EE6}"/>
    <dataValidation allowBlank="1" showInputMessage="1" showErrorMessage="1" promptTitle="Number of Rooms" prompt="Enter the number of rooms. " sqref="F17" xr:uid="{48413EC7-19F2-4F5A-8AE2-69D1292D8E0E}"/>
    <dataValidation allowBlank="1" showInputMessage="1" showErrorMessage="1" promptTitle="Building Area (Square Footage)" prompt="Enter total building square footage. If multiple floors add together the square footage of each floor (e.g., a 3 story building with a 10,000 square foot print would have a building square footage of 30,000 square feet). " sqref="F9 F12 F13:F14 F19:F20 F22:F23 F26:F28" xr:uid="{6CD890C9-AF6B-41AD-8D23-F92BACEEDEB6}"/>
    <dataValidation allowBlank="1" showInputMessage="1" showErrorMessage="1" promptTitle="Case By Case (gallons)" prompt="Enter annual peak water use per estiamte in gallons. " sqref="F15:F16 F18 F21 F29:F30 F25" xr:uid="{C050880F-B986-46A0-8BE6-A8539CAE3921}"/>
    <dataValidation allowBlank="1" showInputMessage="1" showErrorMessage="1" promptTitle="Case By Case (gallons)" prompt="Enter annual peak water use per estiamte in gallons OR use the pool requirement estimator." sqref="F24" xr:uid="{FFCC56AF-57F4-4B93-92DD-D5632CDC3E89}"/>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CCE3A978-050F-498C-9880-6F54593232FB}">
          <x14:formula1>
            <xm:f>Hidden_Lists!$G$32:$G$33</xm:f>
          </x14:formula1>
          <xm:sqref>E8:E30</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66FF99-644D-4146-8958-52D64F4C9B08}">
  <dimension ref="B6:M8"/>
  <sheetViews>
    <sheetView workbookViewId="0">
      <selection activeCell="L12" sqref="L12"/>
    </sheetView>
  </sheetViews>
  <sheetFormatPr defaultRowHeight="15" x14ac:dyDescent="0.25"/>
  <cols>
    <col min="2" max="2" width="11.85546875" bestFit="1" customWidth="1"/>
    <col min="3" max="3" width="38.42578125" customWidth="1"/>
    <col min="4" max="4" width="13.5703125" customWidth="1"/>
    <col min="5" max="5" width="52.42578125" bestFit="1" customWidth="1"/>
    <col min="6" max="6" width="26" bestFit="1" customWidth="1"/>
    <col min="7" max="7" width="32" bestFit="1" customWidth="1"/>
    <col min="8" max="8" width="36.140625" bestFit="1" customWidth="1"/>
  </cols>
  <sheetData>
    <row r="6" spans="2:13" ht="21" x14ac:dyDescent="0.35">
      <c r="B6" s="53" t="s">
        <v>0</v>
      </c>
      <c r="C6" s="13"/>
      <c r="D6" s="13"/>
      <c r="E6" s="13"/>
      <c r="F6" s="53" t="s">
        <v>19</v>
      </c>
      <c r="G6" s="13"/>
      <c r="H6" s="54"/>
      <c r="J6" s="13"/>
      <c r="K6" s="13"/>
      <c r="L6" s="13"/>
      <c r="M6" s="13"/>
    </row>
    <row r="7" spans="2:13" x14ac:dyDescent="0.25">
      <c r="B7" t="s">
        <v>73</v>
      </c>
      <c r="C7" t="s">
        <v>74</v>
      </c>
      <c r="D7" t="s">
        <v>75</v>
      </c>
      <c r="E7" t="s">
        <v>76</v>
      </c>
      <c r="F7" t="s">
        <v>77</v>
      </c>
      <c r="H7" t="s">
        <v>78</v>
      </c>
    </row>
    <row r="8" spans="2:13" x14ac:dyDescent="0.25">
      <c r="C8" t="s">
        <v>46</v>
      </c>
      <c r="F8">
        <f>INDEX(Hidden_Lists!C27:C49,MATCH('Non-residential_v02'!C8,Hidden_Lists!B27:B49,0))</f>
        <v>8</v>
      </c>
      <c r="G8" t="str">
        <f>INDEX(Hidden_Lists!D27:D49,MATCH('Non-residential_v02'!C8,Hidden_Lists!B27:B49,0))</f>
        <v>gallons per square foot of building</v>
      </c>
      <c r="H8">
        <f>E8*F8</f>
        <v>0</v>
      </c>
    </row>
  </sheetData>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A8D86889-ED89-4AF5-BCD0-A6F26B481C1C}">
          <x14:formula1>
            <xm:f>Hidden_Lists!$B$27:$B$49</xm:f>
          </x14:formula1>
          <xm:sqref>C8</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928184-3675-4415-86CA-B23B163F5883}">
  <sheetPr>
    <tabColor theme="9"/>
  </sheetPr>
  <dimension ref="A1:N58"/>
  <sheetViews>
    <sheetView workbookViewId="0">
      <selection activeCell="A5" sqref="A5"/>
    </sheetView>
  </sheetViews>
  <sheetFormatPr defaultRowHeight="15" x14ac:dyDescent="0.25"/>
  <cols>
    <col min="3" max="3" width="22" bestFit="1" customWidth="1"/>
    <col min="4" max="4" width="30.85546875" bestFit="1" customWidth="1"/>
    <col min="5" max="5" width="28.42578125" bestFit="1" customWidth="1"/>
    <col min="6" max="6" width="25.85546875" customWidth="1"/>
    <col min="11" max="11" width="11.5703125" bestFit="1" customWidth="1"/>
    <col min="12" max="12" width="17" bestFit="1" customWidth="1"/>
    <col min="14" max="14" width="14" bestFit="1" customWidth="1"/>
  </cols>
  <sheetData>
    <row r="1" spans="1:11" ht="24" customHeight="1" x14ac:dyDescent="0.45">
      <c r="A1" s="48" t="s">
        <v>79</v>
      </c>
      <c r="C1" s="13"/>
      <c r="D1" s="13"/>
      <c r="E1" s="13"/>
    </row>
    <row r="2" spans="1:11" ht="36" customHeight="1" thickBot="1" x14ac:dyDescent="0.3">
      <c r="A2" s="393" t="s">
        <v>80</v>
      </c>
      <c r="B2" s="393"/>
      <c r="C2" s="394" t="s">
        <v>81</v>
      </c>
      <c r="D2" s="394"/>
      <c r="E2" s="394"/>
      <c r="F2" s="394"/>
      <c r="G2" s="394"/>
      <c r="H2" s="394"/>
      <c r="I2" s="394"/>
      <c r="J2" s="394"/>
      <c r="K2" s="395"/>
    </row>
    <row r="3" spans="1:11" ht="51.75" customHeight="1" thickBot="1" x14ac:dyDescent="0.3">
      <c r="A3" s="396" t="s">
        <v>82</v>
      </c>
      <c r="B3" s="396"/>
      <c r="C3" s="397" t="s">
        <v>83</v>
      </c>
      <c r="D3" s="397"/>
      <c r="E3" s="397"/>
      <c r="F3" s="397"/>
      <c r="G3" s="397"/>
      <c r="H3" s="397"/>
      <c r="I3" s="397"/>
      <c r="J3" s="397"/>
      <c r="K3" s="398"/>
    </row>
    <row r="4" spans="1:11" ht="48" customHeight="1" thickBot="1" x14ac:dyDescent="0.3">
      <c r="A4" s="396" t="s">
        <v>84</v>
      </c>
      <c r="B4" s="396"/>
      <c r="C4" s="397" t="s">
        <v>85</v>
      </c>
      <c r="D4" s="397"/>
      <c r="E4" s="397"/>
      <c r="F4" s="397"/>
      <c r="G4" s="397"/>
      <c r="H4" s="397"/>
      <c r="I4" s="397"/>
      <c r="J4" s="397"/>
      <c r="K4" s="398"/>
    </row>
    <row r="5" spans="1:11" ht="24" customHeight="1" x14ac:dyDescent="0.25">
      <c r="A5" s="50" t="s">
        <v>86</v>
      </c>
      <c r="B5" s="62"/>
      <c r="C5" s="62"/>
      <c r="D5" s="62"/>
      <c r="E5" s="62"/>
      <c r="F5" s="62"/>
      <c r="G5" s="62"/>
      <c r="H5" s="62"/>
      <c r="K5" s="62"/>
    </row>
    <row r="6" spans="1:11" ht="24" customHeight="1" x14ac:dyDescent="0.25">
      <c r="A6" s="50" t="s">
        <v>87</v>
      </c>
      <c r="B6" s="62"/>
      <c r="C6" s="62"/>
      <c r="D6" s="62"/>
      <c r="E6" s="62"/>
      <c r="F6" s="62"/>
      <c r="G6" s="62"/>
      <c r="H6" s="62"/>
      <c r="K6" s="62"/>
    </row>
    <row r="7" spans="1:11" ht="24" customHeight="1" x14ac:dyDescent="0.45">
      <c r="A7" s="48"/>
      <c r="C7" s="13"/>
      <c r="D7" s="13"/>
      <c r="E7" s="13"/>
    </row>
    <row r="8" spans="1:11" ht="24" customHeight="1" x14ac:dyDescent="0.45">
      <c r="A8" s="48"/>
      <c r="C8" s="13"/>
      <c r="D8" s="13"/>
      <c r="E8" s="13"/>
    </row>
    <row r="9" spans="1:11" ht="15" customHeight="1" x14ac:dyDescent="0.35">
      <c r="A9" s="45" t="s">
        <v>88</v>
      </c>
      <c r="B9" s="38"/>
      <c r="C9" s="38"/>
      <c r="D9" s="45"/>
      <c r="E9" s="45"/>
      <c r="F9" s="23"/>
      <c r="G9" s="23"/>
      <c r="H9" s="23"/>
      <c r="I9" s="23"/>
      <c r="J9" s="23"/>
      <c r="K9" s="23"/>
    </row>
    <row r="10" spans="1:11" ht="15" customHeight="1" x14ac:dyDescent="0.35">
      <c r="A10" s="46" t="s">
        <v>89</v>
      </c>
      <c r="B10" s="38"/>
      <c r="C10" s="38"/>
      <c r="D10" s="23"/>
      <c r="E10" s="23"/>
      <c r="F10" s="23"/>
      <c r="G10" s="23"/>
      <c r="H10" s="23"/>
      <c r="I10" s="23"/>
      <c r="J10" s="23"/>
      <c r="K10" s="23"/>
    </row>
    <row r="11" spans="1:11" x14ac:dyDescent="0.25">
      <c r="A11" s="47" t="s">
        <v>90</v>
      </c>
      <c r="B11" s="23"/>
      <c r="C11" s="23"/>
      <c r="D11" s="23"/>
      <c r="E11" s="23"/>
      <c r="F11" s="23"/>
      <c r="G11" s="23"/>
      <c r="H11" s="23"/>
      <c r="I11" s="23"/>
      <c r="J11" s="23"/>
      <c r="K11" s="23"/>
    </row>
    <row r="12" spans="1:11" x14ac:dyDescent="0.25">
      <c r="A12" s="47"/>
      <c r="B12" s="23"/>
      <c r="C12" s="23"/>
      <c r="D12" s="23"/>
      <c r="E12" s="23"/>
      <c r="F12" s="23"/>
      <c r="G12" s="23"/>
      <c r="H12" s="23"/>
      <c r="I12" s="23"/>
      <c r="J12" s="23"/>
      <c r="K12" s="23"/>
    </row>
    <row r="13" spans="1:11" x14ac:dyDescent="0.25">
      <c r="A13" s="47"/>
      <c r="B13" s="23"/>
      <c r="C13" s="23"/>
      <c r="D13" s="23"/>
      <c r="E13" s="23"/>
      <c r="F13" s="23"/>
      <c r="G13" s="23"/>
      <c r="H13" s="23"/>
      <c r="I13" s="23"/>
      <c r="J13" s="23"/>
      <c r="K13" s="23"/>
    </row>
    <row r="14" spans="1:11" x14ac:dyDescent="0.25">
      <c r="A14" s="47"/>
      <c r="B14" s="23"/>
      <c r="C14" s="23"/>
      <c r="D14" s="23"/>
      <c r="E14" s="23"/>
      <c r="F14" s="23"/>
      <c r="G14" s="23"/>
      <c r="H14" s="23"/>
      <c r="I14" s="23"/>
      <c r="J14" s="23"/>
      <c r="K14" s="23"/>
    </row>
    <row r="15" spans="1:11" x14ac:dyDescent="0.25">
      <c r="A15" s="47"/>
      <c r="B15" s="23"/>
      <c r="C15" s="23"/>
      <c r="D15" s="23"/>
      <c r="E15" s="23"/>
      <c r="F15" s="23"/>
      <c r="G15" s="23"/>
      <c r="H15" s="23"/>
      <c r="I15" s="23"/>
      <c r="J15" s="23"/>
      <c r="K15" s="23"/>
    </row>
    <row r="16" spans="1:11" ht="21" x14ac:dyDescent="0.35">
      <c r="C16" s="389" t="s">
        <v>91</v>
      </c>
      <c r="D16" s="389"/>
      <c r="E16" s="389"/>
      <c r="F16" s="389"/>
    </row>
    <row r="17" spans="3:14" ht="21" x14ac:dyDescent="0.35">
      <c r="C17" s="13" t="s">
        <v>92</v>
      </c>
      <c r="D17" s="390"/>
      <c r="E17" s="390"/>
      <c r="F17" s="390"/>
    </row>
    <row r="18" spans="3:14" ht="21" x14ac:dyDescent="0.35">
      <c r="C18" s="13" t="s">
        <v>93</v>
      </c>
      <c r="D18" s="37" t="s">
        <v>94</v>
      </c>
      <c r="E18" s="37"/>
      <c r="F18" s="37"/>
    </row>
    <row r="19" spans="3:14" x14ac:dyDescent="0.25">
      <c r="D19" s="14" t="s">
        <v>95</v>
      </c>
      <c r="E19" s="391" t="s">
        <v>19</v>
      </c>
      <c r="F19" s="392"/>
    </row>
    <row r="20" spans="3:14" x14ac:dyDescent="0.25">
      <c r="C20" s="1" t="s">
        <v>96</v>
      </c>
      <c r="D20" s="20" t="s">
        <v>97</v>
      </c>
      <c r="E20" s="16" t="s">
        <v>98</v>
      </c>
      <c r="F20" s="17" t="s">
        <v>99</v>
      </c>
    </row>
    <row r="21" spans="3:14" x14ac:dyDescent="0.25">
      <c r="C21" t="s">
        <v>100</v>
      </c>
      <c r="D21" s="15">
        <v>5000</v>
      </c>
      <c r="E21" s="18">
        <f>Hidden_Lists!$C$10</f>
        <v>18</v>
      </c>
      <c r="F21" s="24">
        <f>E21*D21</f>
        <v>90000</v>
      </c>
    </row>
    <row r="22" spans="3:14" x14ac:dyDescent="0.25">
      <c r="C22" t="s">
        <v>101</v>
      </c>
      <c r="D22" s="15">
        <v>1000</v>
      </c>
      <c r="E22" s="18">
        <f>Hidden_Lists!$C$11</f>
        <v>14</v>
      </c>
      <c r="F22" s="24">
        <f t="shared" ref="F22:F24" si="0">E22*D22</f>
        <v>14000</v>
      </c>
    </row>
    <row r="23" spans="3:14" x14ac:dyDescent="0.25">
      <c r="C23" t="s">
        <v>102</v>
      </c>
      <c r="D23" s="15">
        <v>1000</v>
      </c>
      <c r="E23" s="18">
        <f>Hidden_Lists!$C$12</f>
        <v>8</v>
      </c>
      <c r="F23" s="24">
        <f t="shared" si="0"/>
        <v>8000</v>
      </c>
    </row>
    <row r="24" spans="3:14" ht="15.75" thickBot="1" x14ac:dyDescent="0.3">
      <c r="C24" t="s">
        <v>103</v>
      </c>
      <c r="D24" s="15">
        <v>0</v>
      </c>
      <c r="E24" s="19">
        <f>Hidden_Lists!$C$13</f>
        <v>3</v>
      </c>
      <c r="F24" s="25">
        <f t="shared" si="0"/>
        <v>0</v>
      </c>
    </row>
    <row r="25" spans="3:14" ht="15.75" thickBot="1" x14ac:dyDescent="0.3">
      <c r="C25" s="1" t="s">
        <v>17</v>
      </c>
      <c r="D25" s="28">
        <f>SUM(D21:D24)</f>
        <v>7000</v>
      </c>
      <c r="E25" s="34"/>
      <c r="F25" s="35">
        <f>SUM(F21:F24)</f>
        <v>112000</v>
      </c>
    </row>
    <row r="27" spans="3:14" ht="21" x14ac:dyDescent="0.35">
      <c r="C27" s="389" t="s">
        <v>104</v>
      </c>
      <c r="D27" s="389"/>
      <c r="E27" s="389"/>
      <c r="F27" s="389"/>
    </row>
    <row r="28" spans="3:14" ht="21" x14ac:dyDescent="0.35">
      <c r="C28" s="13" t="s">
        <v>92</v>
      </c>
      <c r="D28" s="390"/>
      <c r="E28" s="390"/>
      <c r="F28" s="390"/>
    </row>
    <row r="29" spans="3:14" ht="21" x14ac:dyDescent="0.35">
      <c r="C29" s="13" t="s">
        <v>93</v>
      </c>
      <c r="D29" s="37"/>
      <c r="E29" s="37"/>
      <c r="F29" s="37"/>
    </row>
    <row r="30" spans="3:14" x14ac:dyDescent="0.25">
      <c r="C30" s="1"/>
      <c r="D30" s="14" t="s">
        <v>95</v>
      </c>
      <c r="E30" s="391" t="s">
        <v>19</v>
      </c>
      <c r="F30" s="392"/>
      <c r="K30" s="1" t="s">
        <v>105</v>
      </c>
      <c r="L30" s="1" t="s">
        <v>99</v>
      </c>
    </row>
    <row r="31" spans="3:14" x14ac:dyDescent="0.25">
      <c r="C31" s="1" t="s">
        <v>96</v>
      </c>
      <c r="D31" s="20" t="s">
        <v>97</v>
      </c>
      <c r="E31" s="16" t="s">
        <v>98</v>
      </c>
      <c r="F31" s="21" t="s">
        <v>99</v>
      </c>
      <c r="J31" s="1" t="s">
        <v>106</v>
      </c>
      <c r="K31" t="s">
        <v>107</v>
      </c>
      <c r="L31" t="s">
        <v>108</v>
      </c>
      <c r="M31" t="s">
        <v>109</v>
      </c>
      <c r="N31" t="s">
        <v>110</v>
      </c>
    </row>
    <row r="32" spans="3:14" x14ac:dyDescent="0.25">
      <c r="C32" t="s">
        <v>100</v>
      </c>
      <c r="D32" s="15"/>
      <c r="E32" s="18">
        <f>Hidden_Lists!$C$10</f>
        <v>18</v>
      </c>
      <c r="F32" s="24">
        <f>E32*D32</f>
        <v>0</v>
      </c>
      <c r="J32">
        <v>1</v>
      </c>
    </row>
    <row r="33" spans="3:10" x14ac:dyDescent="0.25">
      <c r="C33" t="s">
        <v>101</v>
      </c>
      <c r="D33" s="15"/>
      <c r="E33" s="18">
        <f>Hidden_Lists!$C$11</f>
        <v>14</v>
      </c>
      <c r="F33" s="24">
        <f t="shared" ref="F33:F35" si="1">E33*D33</f>
        <v>0</v>
      </c>
      <c r="J33">
        <v>1</v>
      </c>
    </row>
    <row r="34" spans="3:10" x14ac:dyDescent="0.25">
      <c r="C34" t="s">
        <v>102</v>
      </c>
      <c r="D34" s="15"/>
      <c r="E34" s="18">
        <f>Hidden_Lists!$C$12</f>
        <v>8</v>
      </c>
      <c r="F34" s="24">
        <f t="shared" si="1"/>
        <v>0</v>
      </c>
      <c r="J34">
        <v>1</v>
      </c>
    </row>
    <row r="35" spans="3:10" x14ac:dyDescent="0.25">
      <c r="C35" t="s">
        <v>103</v>
      </c>
      <c r="D35" s="32"/>
      <c r="E35" s="19">
        <f>Hidden_Lists!$C$13</f>
        <v>3</v>
      </c>
      <c r="F35" s="25">
        <f t="shared" si="1"/>
        <v>0</v>
      </c>
      <c r="J35">
        <v>1</v>
      </c>
    </row>
    <row r="36" spans="3:10" ht="15.75" thickBot="1" x14ac:dyDescent="0.3">
      <c r="C36" s="1" t="s">
        <v>17</v>
      </c>
      <c r="D36" s="33">
        <f>SUM(D32:D35)</f>
        <v>0</v>
      </c>
      <c r="E36" s="34"/>
      <c r="F36" s="35">
        <f>SUM(F32:F35)</f>
        <v>0</v>
      </c>
    </row>
    <row r="38" spans="3:10" ht="21" x14ac:dyDescent="0.35">
      <c r="C38" s="389" t="s">
        <v>111</v>
      </c>
      <c r="D38" s="389"/>
      <c r="E38" s="389"/>
      <c r="F38" s="389"/>
    </row>
    <row r="39" spans="3:10" ht="21" x14ac:dyDescent="0.35">
      <c r="C39" s="13" t="s">
        <v>92</v>
      </c>
      <c r="D39" s="390"/>
      <c r="E39" s="390"/>
      <c r="F39" s="390"/>
    </row>
    <row r="40" spans="3:10" ht="21" x14ac:dyDescent="0.35">
      <c r="C40" s="13" t="s">
        <v>93</v>
      </c>
      <c r="D40" s="37"/>
      <c r="E40" s="37"/>
      <c r="F40" s="37"/>
    </row>
    <row r="41" spans="3:10" x14ac:dyDescent="0.25">
      <c r="D41" s="14" t="s">
        <v>95</v>
      </c>
      <c r="E41" s="391" t="s">
        <v>19</v>
      </c>
      <c r="F41" s="392"/>
    </row>
    <row r="42" spans="3:10" x14ac:dyDescent="0.25">
      <c r="C42" t="s">
        <v>96</v>
      </c>
      <c r="D42" s="18" t="s">
        <v>97</v>
      </c>
      <c r="E42" t="s">
        <v>98</v>
      </c>
      <c r="F42" s="9" t="s">
        <v>99</v>
      </c>
    </row>
    <row r="43" spans="3:10" x14ac:dyDescent="0.25">
      <c r="C43" t="s">
        <v>100</v>
      </c>
      <c r="D43" s="15"/>
      <c r="E43">
        <f>Hidden_Lists!$C$10</f>
        <v>18</v>
      </c>
      <c r="F43" s="24">
        <f>E43*D43</f>
        <v>0</v>
      </c>
    </row>
    <row r="44" spans="3:10" x14ac:dyDescent="0.25">
      <c r="C44" t="s">
        <v>101</v>
      </c>
      <c r="D44" s="15"/>
      <c r="E44">
        <f>Hidden_Lists!$C$11</f>
        <v>14</v>
      </c>
      <c r="F44" s="24">
        <f t="shared" ref="F44:F46" si="2">E44*D44</f>
        <v>0</v>
      </c>
    </row>
    <row r="45" spans="3:10" x14ac:dyDescent="0.25">
      <c r="C45" t="s">
        <v>102</v>
      </c>
      <c r="D45" s="15"/>
      <c r="E45">
        <f>Hidden_Lists!$C$12</f>
        <v>8</v>
      </c>
      <c r="F45" s="24">
        <f t="shared" si="2"/>
        <v>0</v>
      </c>
    </row>
    <row r="46" spans="3:10" ht="15.75" thickBot="1" x14ac:dyDescent="0.3">
      <c r="C46" t="s">
        <v>103</v>
      </c>
      <c r="D46" s="15"/>
      <c r="E46">
        <f>Hidden_Lists!$C$13</f>
        <v>3</v>
      </c>
      <c r="F46" s="24">
        <f t="shared" si="2"/>
        <v>0</v>
      </c>
    </row>
    <row r="47" spans="3:10" ht="15.75" thickBot="1" x14ac:dyDescent="0.3">
      <c r="C47" s="1" t="s">
        <v>17</v>
      </c>
      <c r="D47" s="28">
        <f>SUM(D43:D46)</f>
        <v>0</v>
      </c>
      <c r="E47" s="29"/>
      <c r="F47" s="30">
        <f>SUM(F43:F46)</f>
        <v>0</v>
      </c>
    </row>
    <row r="49" spans="3:6" ht="21" x14ac:dyDescent="0.35">
      <c r="C49" s="389" t="s">
        <v>112</v>
      </c>
      <c r="D49" s="389"/>
      <c r="E49" s="389"/>
      <c r="F49" s="389"/>
    </row>
    <row r="50" spans="3:6" ht="21" x14ac:dyDescent="0.35">
      <c r="C50" s="13" t="s">
        <v>92</v>
      </c>
      <c r="D50" s="390"/>
      <c r="E50" s="390"/>
      <c r="F50" s="390"/>
    </row>
    <row r="51" spans="3:6" ht="21" x14ac:dyDescent="0.35">
      <c r="C51" s="13" t="s">
        <v>93</v>
      </c>
      <c r="D51" s="37"/>
      <c r="E51" s="37"/>
      <c r="F51" s="37"/>
    </row>
    <row r="52" spans="3:6" x14ac:dyDescent="0.25">
      <c r="D52" s="14" t="s">
        <v>95</v>
      </c>
      <c r="E52" s="391" t="s">
        <v>19</v>
      </c>
      <c r="F52" s="392"/>
    </row>
    <row r="53" spans="3:6" x14ac:dyDescent="0.25">
      <c r="C53" t="s">
        <v>96</v>
      </c>
      <c r="D53" s="2" t="s">
        <v>97</v>
      </c>
      <c r="E53" s="27" t="s">
        <v>98</v>
      </c>
      <c r="F53" s="26" t="s">
        <v>113</v>
      </c>
    </row>
    <row r="54" spans="3:6" x14ac:dyDescent="0.25">
      <c r="C54" t="s">
        <v>100</v>
      </c>
      <c r="D54" s="7"/>
      <c r="E54">
        <f>Hidden_Lists!$C$10</f>
        <v>18</v>
      </c>
      <c r="F54" s="24">
        <f>E54*D54</f>
        <v>0</v>
      </c>
    </row>
    <row r="55" spans="3:6" x14ac:dyDescent="0.25">
      <c r="C55" t="s">
        <v>101</v>
      </c>
      <c r="D55" s="7"/>
      <c r="E55">
        <f>Hidden_Lists!$C$11</f>
        <v>14</v>
      </c>
      <c r="F55" s="24">
        <f t="shared" ref="F55:F57" si="3">E55*D55</f>
        <v>0</v>
      </c>
    </row>
    <row r="56" spans="3:6" x14ac:dyDescent="0.25">
      <c r="C56" t="s">
        <v>102</v>
      </c>
      <c r="D56" s="7"/>
      <c r="E56">
        <f>Hidden_Lists!$C$12</f>
        <v>8</v>
      </c>
      <c r="F56" s="24">
        <f t="shared" si="3"/>
        <v>0</v>
      </c>
    </row>
    <row r="57" spans="3:6" ht="15.75" thickBot="1" x14ac:dyDescent="0.3">
      <c r="C57" t="s">
        <v>103</v>
      </c>
      <c r="D57" s="7"/>
      <c r="E57">
        <f>Hidden_Lists!$C$13</f>
        <v>3</v>
      </c>
      <c r="F57" s="24">
        <f t="shared" si="3"/>
        <v>0</v>
      </c>
    </row>
    <row r="58" spans="3:6" ht="15.75" thickBot="1" x14ac:dyDescent="0.3">
      <c r="C58" s="1" t="s">
        <v>17</v>
      </c>
      <c r="D58" s="28">
        <f>SUM(D54:D57)</f>
        <v>0</v>
      </c>
      <c r="E58" s="31"/>
      <c r="F58" s="30">
        <f>SUM(F54:F57)</f>
        <v>0</v>
      </c>
    </row>
  </sheetData>
  <mergeCells count="18">
    <mergeCell ref="A2:B2"/>
    <mergeCell ref="C2:K2"/>
    <mergeCell ref="A3:B3"/>
    <mergeCell ref="C3:K3"/>
    <mergeCell ref="A4:B4"/>
    <mergeCell ref="C4:K4"/>
    <mergeCell ref="C16:F16"/>
    <mergeCell ref="C27:F27"/>
    <mergeCell ref="D17:F17"/>
    <mergeCell ref="D28:F28"/>
    <mergeCell ref="E52:F52"/>
    <mergeCell ref="E30:F30"/>
    <mergeCell ref="E19:F19"/>
    <mergeCell ref="E41:F41"/>
    <mergeCell ref="C38:F38"/>
    <mergeCell ref="C49:F49"/>
    <mergeCell ref="D39:F39"/>
    <mergeCell ref="D50:F50"/>
  </mergeCell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8B2B56F6-561E-45A6-B895-0739589BCFB4}">
          <x14:formula1>
            <xm:f>Hidden_Lists!$G$10:$G$15</xm:f>
          </x14:formula1>
          <xm:sqref>D29 D18 D51 D40</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481226-F400-4099-B329-ED3681C706F4}">
  <sheetPr>
    <tabColor theme="9"/>
  </sheetPr>
  <dimension ref="A1:O32"/>
  <sheetViews>
    <sheetView topLeftCell="A3" zoomScale="70" zoomScaleNormal="70" workbookViewId="0">
      <selection activeCell="J5" sqref="J5"/>
    </sheetView>
  </sheetViews>
  <sheetFormatPr defaultRowHeight="15" x14ac:dyDescent="0.25"/>
  <cols>
    <col min="1" max="1" width="9.140625" style="258"/>
    <col min="2" max="2" width="17.7109375" style="258" bestFit="1" customWidth="1"/>
    <col min="3" max="3" width="16.5703125" style="258" customWidth="1"/>
    <col min="4" max="4" width="16" style="258" customWidth="1"/>
    <col min="5" max="5" width="18" style="258" customWidth="1"/>
    <col min="6" max="6" width="14.28515625" style="258" customWidth="1"/>
    <col min="7" max="7" width="20.5703125" style="258" customWidth="1"/>
    <col min="8" max="8" width="21" style="258" bestFit="1" customWidth="1"/>
    <col min="9" max="9" width="28.140625" style="258" customWidth="1"/>
    <col min="10" max="10" width="19.28515625" style="258" bestFit="1" customWidth="1"/>
    <col min="11" max="11" width="38.28515625" style="258" customWidth="1"/>
    <col min="12" max="12" width="25.140625" style="258" customWidth="1"/>
    <col min="13" max="14" width="33.42578125" style="258" bestFit="1" customWidth="1"/>
    <col min="15" max="16384" width="9.140625" style="258"/>
  </cols>
  <sheetData>
    <row r="1" spans="1:15" ht="32.25" x14ac:dyDescent="0.5">
      <c r="A1" s="284" t="s">
        <v>114</v>
      </c>
      <c r="B1"/>
      <c r="C1"/>
      <c r="D1"/>
      <c r="E1"/>
      <c r="F1"/>
      <c r="G1"/>
      <c r="H1"/>
      <c r="I1"/>
      <c r="J1"/>
      <c r="K1"/>
      <c r="L1"/>
      <c r="M1"/>
      <c r="N1"/>
    </row>
    <row r="2" spans="1:15" ht="90" customHeight="1" x14ac:dyDescent="0.35">
      <c r="A2" s="383" t="s">
        <v>115</v>
      </c>
      <c r="B2" s="383"/>
      <c r="C2" s="383"/>
      <c r="D2" s="383"/>
      <c r="E2" s="383"/>
      <c r="F2" s="383"/>
      <c r="G2" s="383"/>
      <c r="H2" s="383"/>
      <c r="I2" s="383"/>
      <c r="J2" s="383"/>
      <c r="K2"/>
      <c r="L2"/>
      <c r="M2"/>
      <c r="N2"/>
    </row>
    <row r="3" spans="1:15" ht="177.75" customHeight="1" x14ac:dyDescent="0.35">
      <c r="A3" s="384" t="s">
        <v>116</v>
      </c>
      <c r="B3" s="384"/>
      <c r="C3" s="384"/>
      <c r="D3" s="384"/>
      <c r="E3" s="384"/>
      <c r="F3" s="384"/>
      <c r="G3" s="384"/>
      <c r="H3" s="384"/>
      <c r="I3" s="384"/>
      <c r="J3" s="384"/>
      <c r="K3"/>
      <c r="L3" s="50"/>
      <c r="M3" s="50"/>
      <c r="N3"/>
    </row>
    <row r="4" spans="1:15" x14ac:dyDescent="0.25">
      <c r="B4" s="289"/>
    </row>
    <row r="5" spans="1:15" x14ac:dyDescent="0.25">
      <c r="B5" s="289"/>
      <c r="C5" s="258" t="s">
        <v>117</v>
      </c>
    </row>
    <row r="6" spans="1:15" x14ac:dyDescent="0.25">
      <c r="B6" s="289"/>
    </row>
    <row r="7" spans="1:15" x14ac:dyDescent="0.25">
      <c r="B7" s="289"/>
    </row>
    <row r="8" spans="1:15" x14ac:dyDescent="0.25">
      <c r="B8" s="289"/>
    </row>
    <row r="9" spans="1:15" ht="21" x14ac:dyDescent="0.35">
      <c r="B9" s="385" t="s">
        <v>0</v>
      </c>
      <c r="C9" s="379"/>
      <c r="D9" s="379"/>
      <c r="E9" s="379"/>
      <c r="F9" s="379"/>
      <c r="G9" s="381" t="s">
        <v>19</v>
      </c>
      <c r="H9" s="381"/>
      <c r="I9" s="381"/>
      <c r="J9" s="381"/>
      <c r="K9" s="381"/>
      <c r="L9" s="382"/>
      <c r="M9" s="262" t="s">
        <v>20</v>
      </c>
    </row>
    <row r="10" spans="1:15" ht="174" customHeight="1" x14ac:dyDescent="0.4">
      <c r="B10" s="310" t="s">
        <v>118</v>
      </c>
      <c r="C10" s="311" t="s">
        <v>119</v>
      </c>
      <c r="D10" s="311" t="s">
        <v>120</v>
      </c>
      <c r="E10" s="311" t="s">
        <v>121</v>
      </c>
      <c r="F10" s="312" t="s">
        <v>122</v>
      </c>
      <c r="G10" s="317" t="s">
        <v>123</v>
      </c>
      <c r="H10" s="318" t="s">
        <v>124</v>
      </c>
      <c r="I10" s="318" t="s">
        <v>125</v>
      </c>
      <c r="J10" s="319" t="s">
        <v>126</v>
      </c>
      <c r="K10" s="320" t="s">
        <v>127</v>
      </c>
      <c r="L10" s="301" t="s">
        <v>30</v>
      </c>
      <c r="M10" s="266" t="s">
        <v>31</v>
      </c>
      <c r="O10" s="304"/>
    </row>
    <row r="11" spans="1:15" x14ac:dyDescent="0.25">
      <c r="B11" s="313"/>
      <c r="C11" s="314"/>
      <c r="D11" s="314"/>
      <c r="E11" s="314"/>
      <c r="F11" s="315"/>
      <c r="G11" s="321">
        <f>C11*Hidden_Lists!$C$10</f>
        <v>0</v>
      </c>
      <c r="H11" s="322">
        <f>D11*Hidden_Lists!$C$11</f>
        <v>0</v>
      </c>
      <c r="I11" s="322">
        <f>E11*Hidden_Lists!$C$12</f>
        <v>0</v>
      </c>
      <c r="J11" s="323">
        <f>F11*Hidden_Lists!$C$13</f>
        <v>0</v>
      </c>
      <c r="K11" s="322">
        <f>SUM(G11:J11)</f>
        <v>0</v>
      </c>
      <c r="L11" s="280">
        <f>K11*Hidden_Lists!$C$16</f>
        <v>0</v>
      </c>
      <c r="M11" s="358"/>
    </row>
    <row r="12" spans="1:15" x14ac:dyDescent="0.25">
      <c r="B12" s="267"/>
      <c r="C12" s="269"/>
      <c r="D12" s="269"/>
      <c r="E12" s="269"/>
      <c r="F12" s="271"/>
      <c r="G12" s="15">
        <f>C12*Hidden_Lists!$C$10</f>
        <v>0</v>
      </c>
      <c r="H12" s="3">
        <f>D12*Hidden_Lists!$C$11</f>
        <v>0</v>
      </c>
      <c r="I12" s="3">
        <f>E12*Hidden_Lists!$C$12</f>
        <v>0</v>
      </c>
      <c r="J12" s="24">
        <f>F12*Hidden_Lists!$C$13</f>
        <v>0</v>
      </c>
      <c r="K12" s="3">
        <f t="shared" ref="K12:K32" si="0">SUM(G12:J12)</f>
        <v>0</v>
      </c>
      <c r="L12" s="281">
        <f>K12*Hidden_Lists!$C$16</f>
        <v>0</v>
      </c>
      <c r="M12" s="358"/>
    </row>
    <row r="13" spans="1:15" x14ac:dyDescent="0.25">
      <c r="B13" s="267"/>
      <c r="C13" s="269"/>
      <c r="D13" s="269"/>
      <c r="E13" s="269"/>
      <c r="F13" s="271"/>
      <c r="G13" s="15">
        <f>C13*Hidden_Lists!$C$10</f>
        <v>0</v>
      </c>
      <c r="H13" s="3">
        <f>D13*Hidden_Lists!$C$11</f>
        <v>0</v>
      </c>
      <c r="I13" s="3">
        <f>E13*Hidden_Lists!$C$12</f>
        <v>0</v>
      </c>
      <c r="J13" s="24">
        <f>F13*Hidden_Lists!$C$13</f>
        <v>0</v>
      </c>
      <c r="K13" s="3">
        <f t="shared" si="0"/>
        <v>0</v>
      </c>
      <c r="L13" s="281">
        <f>K13*Hidden_Lists!$C$16</f>
        <v>0</v>
      </c>
      <c r="M13" s="358"/>
    </row>
    <row r="14" spans="1:15" x14ac:dyDescent="0.25">
      <c r="B14" s="267"/>
      <c r="C14" s="269"/>
      <c r="D14" s="269"/>
      <c r="E14" s="269"/>
      <c r="F14" s="271"/>
      <c r="G14" s="15">
        <f>C14*Hidden_Lists!$C$10</f>
        <v>0</v>
      </c>
      <c r="H14" s="3">
        <f>D14*Hidden_Lists!$C$11</f>
        <v>0</v>
      </c>
      <c r="I14" s="3">
        <f>E14*Hidden_Lists!$C$12</f>
        <v>0</v>
      </c>
      <c r="J14" s="24">
        <f>F14*Hidden_Lists!$C$13</f>
        <v>0</v>
      </c>
      <c r="K14" s="3">
        <f t="shared" si="0"/>
        <v>0</v>
      </c>
      <c r="L14" s="281">
        <f>K14*Hidden_Lists!$C$16</f>
        <v>0</v>
      </c>
      <c r="M14" s="358"/>
    </row>
    <row r="15" spans="1:15" x14ac:dyDescent="0.25">
      <c r="B15" s="267"/>
      <c r="C15" s="269"/>
      <c r="D15" s="269"/>
      <c r="E15" s="269"/>
      <c r="F15" s="271"/>
      <c r="G15" s="15">
        <f>C15*Hidden_Lists!$C$10</f>
        <v>0</v>
      </c>
      <c r="H15" s="3">
        <f>D15*Hidden_Lists!$C$11</f>
        <v>0</v>
      </c>
      <c r="I15" s="3">
        <f>E15*Hidden_Lists!$C$12</f>
        <v>0</v>
      </c>
      <c r="J15" s="24">
        <f>F15*Hidden_Lists!$C$13</f>
        <v>0</v>
      </c>
      <c r="K15" s="3">
        <f t="shared" si="0"/>
        <v>0</v>
      </c>
      <c r="L15" s="281">
        <f>K15*Hidden_Lists!$C$16</f>
        <v>0</v>
      </c>
      <c r="M15" s="358"/>
    </row>
    <row r="16" spans="1:15" x14ac:dyDescent="0.25">
      <c r="B16" s="267"/>
      <c r="C16" s="269"/>
      <c r="D16" s="269"/>
      <c r="E16" s="269"/>
      <c r="F16" s="271"/>
      <c r="G16" s="15">
        <f>C16*Hidden_Lists!$C$10</f>
        <v>0</v>
      </c>
      <c r="H16" s="3">
        <f>D16*Hidden_Lists!$C$11</f>
        <v>0</v>
      </c>
      <c r="I16" s="3">
        <f>E16*Hidden_Lists!$C$12</f>
        <v>0</v>
      </c>
      <c r="J16" s="24">
        <f>F16*Hidden_Lists!$C$13</f>
        <v>0</v>
      </c>
      <c r="K16" s="3">
        <f t="shared" si="0"/>
        <v>0</v>
      </c>
      <c r="L16" s="281">
        <f>K16*Hidden_Lists!$C$16</f>
        <v>0</v>
      </c>
      <c r="M16" s="358"/>
    </row>
    <row r="17" spans="2:13" x14ac:dyDescent="0.25">
      <c r="B17" s="267"/>
      <c r="C17" s="269"/>
      <c r="D17" s="269"/>
      <c r="E17" s="269"/>
      <c r="F17" s="271"/>
      <c r="G17" s="15">
        <f>C17*Hidden_Lists!$C$10</f>
        <v>0</v>
      </c>
      <c r="H17" s="3">
        <f>D17*Hidden_Lists!$C$11</f>
        <v>0</v>
      </c>
      <c r="I17" s="3">
        <f>E17*Hidden_Lists!$C$12</f>
        <v>0</v>
      </c>
      <c r="J17" s="24">
        <f>F17*Hidden_Lists!$C$13</f>
        <v>0</v>
      </c>
      <c r="K17" s="3">
        <f t="shared" si="0"/>
        <v>0</v>
      </c>
      <c r="L17" s="281">
        <f>K17*Hidden_Lists!$C$16</f>
        <v>0</v>
      </c>
      <c r="M17" s="358"/>
    </row>
    <row r="18" spans="2:13" x14ac:dyDescent="0.25">
      <c r="B18" s="267"/>
      <c r="C18" s="269"/>
      <c r="D18" s="269"/>
      <c r="E18" s="269"/>
      <c r="F18" s="271"/>
      <c r="G18" s="15">
        <f>C18*Hidden_Lists!$C$10</f>
        <v>0</v>
      </c>
      <c r="H18" s="3">
        <f>D18*Hidden_Lists!$C$11</f>
        <v>0</v>
      </c>
      <c r="I18" s="3">
        <f>E18*Hidden_Lists!$C$12</f>
        <v>0</v>
      </c>
      <c r="J18" s="24">
        <f>F18*Hidden_Lists!$C$13</f>
        <v>0</v>
      </c>
      <c r="K18" s="3">
        <f t="shared" si="0"/>
        <v>0</v>
      </c>
      <c r="L18" s="281">
        <f>K18*Hidden_Lists!$C$16</f>
        <v>0</v>
      </c>
      <c r="M18" s="358"/>
    </row>
    <row r="19" spans="2:13" x14ac:dyDescent="0.25">
      <c r="B19" s="267"/>
      <c r="C19" s="269"/>
      <c r="D19" s="269"/>
      <c r="E19" s="269"/>
      <c r="F19" s="271"/>
      <c r="G19" s="15">
        <f>C19*Hidden_Lists!$C$10</f>
        <v>0</v>
      </c>
      <c r="H19" s="3">
        <f>D19*Hidden_Lists!$C$11</f>
        <v>0</v>
      </c>
      <c r="I19" s="3">
        <f>E19*Hidden_Lists!$C$12</f>
        <v>0</v>
      </c>
      <c r="J19" s="24">
        <f>F19*Hidden_Lists!$C$13</f>
        <v>0</v>
      </c>
      <c r="K19" s="3">
        <f t="shared" si="0"/>
        <v>0</v>
      </c>
      <c r="L19" s="281">
        <f>K19*Hidden_Lists!$C$16</f>
        <v>0</v>
      </c>
      <c r="M19" s="358"/>
    </row>
    <row r="20" spans="2:13" x14ac:dyDescent="0.25">
      <c r="B20" s="267"/>
      <c r="C20" s="269"/>
      <c r="D20" s="269"/>
      <c r="E20" s="269"/>
      <c r="F20" s="271"/>
      <c r="G20" s="15">
        <f>C20*Hidden_Lists!$C$10</f>
        <v>0</v>
      </c>
      <c r="H20" s="3">
        <f>D20*Hidden_Lists!$C$11</f>
        <v>0</v>
      </c>
      <c r="I20" s="3">
        <f>E20*Hidden_Lists!$C$12</f>
        <v>0</v>
      </c>
      <c r="J20" s="24">
        <f>F20*Hidden_Lists!$C$13</f>
        <v>0</v>
      </c>
      <c r="K20" s="3">
        <f t="shared" si="0"/>
        <v>0</v>
      </c>
      <c r="L20" s="281">
        <f>K20*Hidden_Lists!$C$16</f>
        <v>0</v>
      </c>
      <c r="M20" s="358"/>
    </row>
    <row r="21" spans="2:13" x14ac:dyDescent="0.25">
      <c r="B21" s="267"/>
      <c r="C21" s="269"/>
      <c r="D21" s="269"/>
      <c r="E21" s="269"/>
      <c r="F21" s="271"/>
      <c r="G21" s="15">
        <f>C21*Hidden_Lists!$C$10</f>
        <v>0</v>
      </c>
      <c r="H21" s="3">
        <f>D21*Hidden_Lists!$C$11</f>
        <v>0</v>
      </c>
      <c r="I21" s="3">
        <f>E21*Hidden_Lists!$C$12</f>
        <v>0</v>
      </c>
      <c r="J21" s="24">
        <f>F21*Hidden_Lists!$C$13</f>
        <v>0</v>
      </c>
      <c r="K21" s="3">
        <f t="shared" si="0"/>
        <v>0</v>
      </c>
      <c r="L21" s="281">
        <f>K21*Hidden_Lists!$C$16</f>
        <v>0</v>
      </c>
      <c r="M21" s="358"/>
    </row>
    <row r="22" spans="2:13" x14ac:dyDescent="0.25">
      <c r="B22" s="267"/>
      <c r="C22" s="269"/>
      <c r="D22" s="269"/>
      <c r="E22" s="269"/>
      <c r="F22" s="271"/>
      <c r="G22" s="15">
        <f>C22*Hidden_Lists!$C$10</f>
        <v>0</v>
      </c>
      <c r="H22" s="3">
        <f>D22*Hidden_Lists!$C$11</f>
        <v>0</v>
      </c>
      <c r="I22" s="3">
        <f>E22*Hidden_Lists!$C$12</f>
        <v>0</v>
      </c>
      <c r="J22" s="24">
        <f>F22*Hidden_Lists!$C$13</f>
        <v>0</v>
      </c>
      <c r="K22" s="3">
        <f t="shared" si="0"/>
        <v>0</v>
      </c>
      <c r="L22" s="281">
        <f>K22*Hidden_Lists!$C$16</f>
        <v>0</v>
      </c>
      <c r="M22" s="358"/>
    </row>
    <row r="23" spans="2:13" x14ac:dyDescent="0.25">
      <c r="B23" s="267"/>
      <c r="C23" s="269"/>
      <c r="D23" s="269"/>
      <c r="E23" s="269"/>
      <c r="F23" s="271"/>
      <c r="G23" s="15">
        <f>C23*Hidden_Lists!$C$10</f>
        <v>0</v>
      </c>
      <c r="H23" s="3">
        <f>D23*Hidden_Lists!$C$11</f>
        <v>0</v>
      </c>
      <c r="I23" s="3">
        <f>E23*Hidden_Lists!$C$12</f>
        <v>0</v>
      </c>
      <c r="J23" s="24">
        <f>F23*Hidden_Lists!$C$13</f>
        <v>0</v>
      </c>
      <c r="K23" s="3">
        <f t="shared" si="0"/>
        <v>0</v>
      </c>
      <c r="L23" s="281">
        <f>K23*Hidden_Lists!$C$16</f>
        <v>0</v>
      </c>
      <c r="M23" s="358"/>
    </row>
    <row r="24" spans="2:13" x14ac:dyDescent="0.25">
      <c r="B24" s="267"/>
      <c r="C24" s="269"/>
      <c r="D24" s="269"/>
      <c r="E24" s="269"/>
      <c r="F24" s="271"/>
      <c r="G24" s="15">
        <f>C24*Hidden_Lists!$C$10</f>
        <v>0</v>
      </c>
      <c r="H24" s="3">
        <f>D24*Hidden_Lists!$C$11</f>
        <v>0</v>
      </c>
      <c r="I24" s="3">
        <f>E24*Hidden_Lists!$C$12</f>
        <v>0</v>
      </c>
      <c r="J24" s="24">
        <f>F24*Hidden_Lists!$C$13</f>
        <v>0</v>
      </c>
      <c r="K24" s="3">
        <f t="shared" si="0"/>
        <v>0</v>
      </c>
      <c r="L24" s="281">
        <f>K24*Hidden_Lists!$C$16</f>
        <v>0</v>
      </c>
      <c r="M24" s="358"/>
    </row>
    <row r="25" spans="2:13" x14ac:dyDescent="0.25">
      <c r="B25" s="267"/>
      <c r="C25" s="269"/>
      <c r="D25" s="269"/>
      <c r="E25" s="269"/>
      <c r="F25" s="271"/>
      <c r="G25" s="15">
        <f>C25*Hidden_Lists!$C$10</f>
        <v>0</v>
      </c>
      <c r="H25" s="3">
        <f>D25*Hidden_Lists!$C$11</f>
        <v>0</v>
      </c>
      <c r="I25" s="3">
        <f>E25*Hidden_Lists!$C$12</f>
        <v>0</v>
      </c>
      <c r="J25" s="24">
        <f>F25*Hidden_Lists!$C$13</f>
        <v>0</v>
      </c>
      <c r="K25" s="3">
        <f t="shared" si="0"/>
        <v>0</v>
      </c>
      <c r="L25" s="281">
        <f>K25*Hidden_Lists!$C$16</f>
        <v>0</v>
      </c>
      <c r="M25" s="358"/>
    </row>
    <row r="26" spans="2:13" x14ac:dyDescent="0.25">
      <c r="B26" s="267"/>
      <c r="C26" s="269"/>
      <c r="D26" s="269"/>
      <c r="E26" s="269"/>
      <c r="F26" s="271"/>
      <c r="G26" s="15">
        <f>C26*Hidden_Lists!$C$10</f>
        <v>0</v>
      </c>
      <c r="H26" s="3">
        <f>D26*Hidden_Lists!$C$11</f>
        <v>0</v>
      </c>
      <c r="I26" s="3">
        <f>E26*Hidden_Lists!$C$12</f>
        <v>0</v>
      </c>
      <c r="J26" s="24">
        <f>F26*Hidden_Lists!$C$13</f>
        <v>0</v>
      </c>
      <c r="K26" s="3">
        <f t="shared" si="0"/>
        <v>0</v>
      </c>
      <c r="L26" s="281">
        <f>K26*Hidden_Lists!$C$16</f>
        <v>0</v>
      </c>
      <c r="M26" s="358"/>
    </row>
    <row r="27" spans="2:13" x14ac:dyDescent="0.25">
      <c r="B27" s="267"/>
      <c r="C27" s="269"/>
      <c r="D27" s="269"/>
      <c r="E27" s="269"/>
      <c r="F27" s="271"/>
      <c r="G27" s="15">
        <f>C27*Hidden_Lists!$C$10</f>
        <v>0</v>
      </c>
      <c r="H27" s="3">
        <f>D27*Hidden_Lists!$C$11</f>
        <v>0</v>
      </c>
      <c r="I27" s="3">
        <f>E27*Hidden_Lists!$C$12</f>
        <v>0</v>
      </c>
      <c r="J27" s="24">
        <f>F27*Hidden_Lists!$C$13</f>
        <v>0</v>
      </c>
      <c r="K27" s="3">
        <f t="shared" si="0"/>
        <v>0</v>
      </c>
      <c r="L27" s="281">
        <f>K27*Hidden_Lists!$C$16</f>
        <v>0</v>
      </c>
      <c r="M27" s="358"/>
    </row>
    <row r="28" spans="2:13" x14ac:dyDescent="0.25">
      <c r="B28" s="267"/>
      <c r="C28" s="269"/>
      <c r="D28" s="269"/>
      <c r="E28" s="269"/>
      <c r="F28" s="271"/>
      <c r="G28" s="15">
        <f>C28*Hidden_Lists!$C$10</f>
        <v>0</v>
      </c>
      <c r="H28" s="3">
        <f>D28*Hidden_Lists!$C$11</f>
        <v>0</v>
      </c>
      <c r="I28" s="3">
        <f>E28*Hidden_Lists!$C$12</f>
        <v>0</v>
      </c>
      <c r="J28" s="24">
        <f>F28*Hidden_Lists!$C$13</f>
        <v>0</v>
      </c>
      <c r="K28" s="3">
        <f t="shared" si="0"/>
        <v>0</v>
      </c>
      <c r="L28" s="281">
        <f>K28*Hidden_Lists!$C$16</f>
        <v>0</v>
      </c>
      <c r="M28" s="358"/>
    </row>
    <row r="29" spans="2:13" x14ac:dyDescent="0.25">
      <c r="B29" s="267"/>
      <c r="C29" s="269"/>
      <c r="D29" s="269"/>
      <c r="E29" s="269"/>
      <c r="F29" s="271"/>
      <c r="G29" s="15">
        <f>C29*Hidden_Lists!$C$10</f>
        <v>0</v>
      </c>
      <c r="H29" s="3">
        <f>D29*Hidden_Lists!$C$11</f>
        <v>0</v>
      </c>
      <c r="I29" s="3">
        <f>E29*Hidden_Lists!$C$12</f>
        <v>0</v>
      </c>
      <c r="J29" s="24">
        <f>F29*Hidden_Lists!$C$13</f>
        <v>0</v>
      </c>
      <c r="K29" s="3">
        <f t="shared" si="0"/>
        <v>0</v>
      </c>
      <c r="L29" s="281">
        <f>K29*Hidden_Lists!$C$16</f>
        <v>0</v>
      </c>
      <c r="M29" s="358"/>
    </row>
    <row r="30" spans="2:13" x14ac:dyDescent="0.25">
      <c r="B30" s="267"/>
      <c r="C30" s="269"/>
      <c r="D30" s="269"/>
      <c r="E30" s="269"/>
      <c r="F30" s="271"/>
      <c r="G30" s="15">
        <f>C30*Hidden_Lists!$C$10</f>
        <v>0</v>
      </c>
      <c r="H30" s="3">
        <f>D30*Hidden_Lists!$C$11</f>
        <v>0</v>
      </c>
      <c r="I30" s="3">
        <f>E30*Hidden_Lists!$C$12</f>
        <v>0</v>
      </c>
      <c r="J30" s="24">
        <f>F30*Hidden_Lists!$C$13</f>
        <v>0</v>
      </c>
      <c r="K30" s="3">
        <f t="shared" si="0"/>
        <v>0</v>
      </c>
      <c r="L30" s="281">
        <f>K30*Hidden_Lists!$C$16</f>
        <v>0</v>
      </c>
      <c r="M30" s="358"/>
    </row>
    <row r="31" spans="2:13" x14ac:dyDescent="0.25">
      <c r="B31" s="267"/>
      <c r="C31" s="269"/>
      <c r="D31" s="269"/>
      <c r="E31" s="269"/>
      <c r="F31" s="271"/>
      <c r="G31" s="15">
        <f>C31*Hidden_Lists!$C$10</f>
        <v>0</v>
      </c>
      <c r="H31" s="3">
        <f>D31*Hidden_Lists!$C$11</f>
        <v>0</v>
      </c>
      <c r="I31" s="3">
        <f>E31*Hidden_Lists!$C$12</f>
        <v>0</v>
      </c>
      <c r="J31" s="24">
        <f>F31*Hidden_Lists!$C$13</f>
        <v>0</v>
      </c>
      <c r="K31" s="3">
        <f t="shared" si="0"/>
        <v>0</v>
      </c>
      <c r="L31" s="281">
        <f>K31*Hidden_Lists!$C$16</f>
        <v>0</v>
      </c>
      <c r="M31" s="358"/>
    </row>
    <row r="32" spans="2:13" x14ac:dyDescent="0.25">
      <c r="B32" s="273"/>
      <c r="C32" s="316"/>
      <c r="D32" s="316"/>
      <c r="E32" s="316"/>
      <c r="F32" s="276"/>
      <c r="G32" s="32">
        <f>C32*Hidden_Lists!$C$10</f>
        <v>0</v>
      </c>
      <c r="H32" s="324">
        <f>D32*Hidden_Lists!$C$11</f>
        <v>0</v>
      </c>
      <c r="I32" s="324">
        <f>E32*Hidden_Lists!$C$12</f>
        <v>0</v>
      </c>
      <c r="J32" s="25">
        <f>F32*Hidden_Lists!$C$13</f>
        <v>0</v>
      </c>
      <c r="K32" s="324">
        <f t="shared" si="0"/>
        <v>0</v>
      </c>
      <c r="L32" s="283">
        <f>K32*Hidden_Lists!$C$16</f>
        <v>0</v>
      </c>
      <c r="M32" s="359"/>
    </row>
  </sheetData>
  <sheetProtection algorithmName="SHA-512" hashValue="3B1+6PXT/hWAUaYadQrZqw+f3aJEXuxR2qGyFaV3oXPFZ3GrUyjk5gkR4Z8E6LztIBhs4Kp95Avn+iXDH3MeXg==" saltValue="cMmSoOal+wUaIgeSn0t68g==" spinCount="100000" sheet="1" objects="1" scenarios="1"/>
  <mergeCells count="4">
    <mergeCell ref="A3:J3"/>
    <mergeCell ref="A2:J2"/>
    <mergeCell ref="B9:F9"/>
    <mergeCell ref="G9:L9"/>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50067F-0A55-413E-A7A6-C728E3F11B43}">
  <sheetPr>
    <tabColor theme="7"/>
  </sheetPr>
  <dimension ref="B1:O93"/>
  <sheetViews>
    <sheetView topLeftCell="A79" workbookViewId="0">
      <selection activeCell="N33" sqref="N33"/>
    </sheetView>
  </sheetViews>
  <sheetFormatPr defaultRowHeight="12.75" x14ac:dyDescent="0.2"/>
  <cols>
    <col min="1" max="4" width="9.140625" style="71"/>
    <col min="5" max="5" width="10.28515625" style="71" customWidth="1"/>
    <col min="6" max="6" width="11.140625" style="71" customWidth="1"/>
    <col min="7" max="7" width="4" style="71" customWidth="1"/>
    <col min="8" max="8" width="12.42578125" style="71" customWidth="1"/>
    <col min="9" max="9" width="12.28515625" style="71" customWidth="1"/>
    <col min="10" max="260" width="9.140625" style="71"/>
    <col min="261" max="261" width="10.28515625" style="71" customWidth="1"/>
    <col min="262" max="262" width="11.140625" style="71" customWidth="1"/>
    <col min="263" max="264" width="9.140625" style="71"/>
    <col min="265" max="265" width="12.28515625" style="71" customWidth="1"/>
    <col min="266" max="516" width="9.140625" style="71"/>
    <col min="517" max="517" width="10.28515625" style="71" customWidth="1"/>
    <col min="518" max="518" width="11.140625" style="71" customWidth="1"/>
    <col min="519" max="520" width="9.140625" style="71"/>
    <col min="521" max="521" width="12.28515625" style="71" customWidth="1"/>
    <col min="522" max="772" width="9.140625" style="71"/>
    <col min="773" max="773" width="10.28515625" style="71" customWidth="1"/>
    <col min="774" max="774" width="11.140625" style="71" customWidth="1"/>
    <col min="775" max="776" width="9.140625" style="71"/>
    <col min="777" max="777" width="12.28515625" style="71" customWidth="1"/>
    <col min="778" max="1028" width="9.140625" style="71"/>
    <col min="1029" max="1029" width="10.28515625" style="71" customWidth="1"/>
    <col min="1030" max="1030" width="11.140625" style="71" customWidth="1"/>
    <col min="1031" max="1032" width="9.140625" style="71"/>
    <col min="1033" max="1033" width="12.28515625" style="71" customWidth="1"/>
    <col min="1034" max="1284" width="9.140625" style="71"/>
    <col min="1285" max="1285" width="10.28515625" style="71" customWidth="1"/>
    <col min="1286" max="1286" width="11.140625" style="71" customWidth="1"/>
    <col min="1287" max="1288" width="9.140625" style="71"/>
    <col min="1289" max="1289" width="12.28515625" style="71" customWidth="1"/>
    <col min="1290" max="1540" width="9.140625" style="71"/>
    <col min="1541" max="1541" width="10.28515625" style="71" customWidth="1"/>
    <col min="1542" max="1542" width="11.140625" style="71" customWidth="1"/>
    <col min="1543" max="1544" width="9.140625" style="71"/>
    <col min="1545" max="1545" width="12.28515625" style="71" customWidth="1"/>
    <col min="1546" max="1796" width="9.140625" style="71"/>
    <col min="1797" max="1797" width="10.28515625" style="71" customWidth="1"/>
    <col min="1798" max="1798" width="11.140625" style="71" customWidth="1"/>
    <col min="1799" max="1800" width="9.140625" style="71"/>
    <col min="1801" max="1801" width="12.28515625" style="71" customWidth="1"/>
    <col min="1802" max="2052" width="9.140625" style="71"/>
    <col min="2053" max="2053" width="10.28515625" style="71" customWidth="1"/>
    <col min="2054" max="2054" width="11.140625" style="71" customWidth="1"/>
    <col min="2055" max="2056" width="9.140625" style="71"/>
    <col min="2057" max="2057" width="12.28515625" style="71" customWidth="1"/>
    <col min="2058" max="2308" width="9.140625" style="71"/>
    <col min="2309" max="2309" width="10.28515625" style="71" customWidth="1"/>
    <col min="2310" max="2310" width="11.140625" style="71" customWidth="1"/>
    <col min="2311" max="2312" width="9.140625" style="71"/>
    <col min="2313" max="2313" width="12.28515625" style="71" customWidth="1"/>
    <col min="2314" max="2564" width="9.140625" style="71"/>
    <col min="2565" max="2565" width="10.28515625" style="71" customWidth="1"/>
    <col min="2566" max="2566" width="11.140625" style="71" customWidth="1"/>
    <col min="2567" max="2568" width="9.140625" style="71"/>
    <col min="2569" max="2569" width="12.28515625" style="71" customWidth="1"/>
    <col min="2570" max="2820" width="9.140625" style="71"/>
    <col min="2821" max="2821" width="10.28515625" style="71" customWidth="1"/>
    <col min="2822" max="2822" width="11.140625" style="71" customWidth="1"/>
    <col min="2823" max="2824" width="9.140625" style="71"/>
    <col min="2825" max="2825" width="12.28515625" style="71" customWidth="1"/>
    <col min="2826" max="3076" width="9.140625" style="71"/>
    <col min="3077" max="3077" width="10.28515625" style="71" customWidth="1"/>
    <col min="3078" max="3078" width="11.140625" style="71" customWidth="1"/>
    <col min="3079" max="3080" width="9.140625" style="71"/>
    <col min="3081" max="3081" width="12.28515625" style="71" customWidth="1"/>
    <col min="3082" max="3332" width="9.140625" style="71"/>
    <col min="3333" max="3333" width="10.28515625" style="71" customWidth="1"/>
    <col min="3334" max="3334" width="11.140625" style="71" customWidth="1"/>
    <col min="3335" max="3336" width="9.140625" style="71"/>
    <col min="3337" max="3337" width="12.28515625" style="71" customWidth="1"/>
    <col min="3338" max="3588" width="9.140625" style="71"/>
    <col min="3589" max="3589" width="10.28515625" style="71" customWidth="1"/>
    <col min="3590" max="3590" width="11.140625" style="71" customWidth="1"/>
    <col min="3591" max="3592" width="9.140625" style="71"/>
    <col min="3593" max="3593" width="12.28515625" style="71" customWidth="1"/>
    <col min="3594" max="3844" width="9.140625" style="71"/>
    <col min="3845" max="3845" width="10.28515625" style="71" customWidth="1"/>
    <col min="3846" max="3846" width="11.140625" style="71" customWidth="1"/>
    <col min="3847" max="3848" width="9.140625" style="71"/>
    <col min="3849" max="3849" width="12.28515625" style="71" customWidth="1"/>
    <col min="3850" max="4100" width="9.140625" style="71"/>
    <col min="4101" max="4101" width="10.28515625" style="71" customWidth="1"/>
    <col min="4102" max="4102" width="11.140625" style="71" customWidth="1"/>
    <col min="4103" max="4104" width="9.140625" style="71"/>
    <col min="4105" max="4105" width="12.28515625" style="71" customWidth="1"/>
    <col min="4106" max="4356" width="9.140625" style="71"/>
    <col min="4357" max="4357" width="10.28515625" style="71" customWidth="1"/>
    <col min="4358" max="4358" width="11.140625" style="71" customWidth="1"/>
    <col min="4359" max="4360" width="9.140625" style="71"/>
    <col min="4361" max="4361" width="12.28515625" style="71" customWidth="1"/>
    <col min="4362" max="4612" width="9.140625" style="71"/>
    <col min="4613" max="4613" width="10.28515625" style="71" customWidth="1"/>
    <col min="4614" max="4614" width="11.140625" style="71" customWidth="1"/>
    <col min="4615" max="4616" width="9.140625" style="71"/>
    <col min="4617" max="4617" width="12.28515625" style="71" customWidth="1"/>
    <col min="4618" max="4868" width="9.140625" style="71"/>
    <col min="4869" max="4869" width="10.28515625" style="71" customWidth="1"/>
    <col min="4870" max="4870" width="11.140625" style="71" customWidth="1"/>
    <col min="4871" max="4872" width="9.140625" style="71"/>
    <col min="4873" max="4873" width="12.28515625" style="71" customWidth="1"/>
    <col min="4874" max="5124" width="9.140625" style="71"/>
    <col min="5125" max="5125" width="10.28515625" style="71" customWidth="1"/>
    <col min="5126" max="5126" width="11.140625" style="71" customWidth="1"/>
    <col min="5127" max="5128" width="9.140625" style="71"/>
    <col min="5129" max="5129" width="12.28515625" style="71" customWidth="1"/>
    <col min="5130" max="5380" width="9.140625" style="71"/>
    <col min="5381" max="5381" width="10.28515625" style="71" customWidth="1"/>
    <col min="5382" max="5382" width="11.140625" style="71" customWidth="1"/>
    <col min="5383" max="5384" width="9.140625" style="71"/>
    <col min="5385" max="5385" width="12.28515625" style="71" customWidth="1"/>
    <col min="5386" max="5636" width="9.140625" style="71"/>
    <col min="5637" max="5637" width="10.28515625" style="71" customWidth="1"/>
    <col min="5638" max="5638" width="11.140625" style="71" customWidth="1"/>
    <col min="5639" max="5640" width="9.140625" style="71"/>
    <col min="5641" max="5641" width="12.28515625" style="71" customWidth="1"/>
    <col min="5642" max="5892" width="9.140625" style="71"/>
    <col min="5893" max="5893" width="10.28515625" style="71" customWidth="1"/>
    <col min="5894" max="5894" width="11.140625" style="71" customWidth="1"/>
    <col min="5895" max="5896" width="9.140625" style="71"/>
    <col min="5897" max="5897" width="12.28515625" style="71" customWidth="1"/>
    <col min="5898" max="6148" width="9.140625" style="71"/>
    <col min="6149" max="6149" width="10.28515625" style="71" customWidth="1"/>
    <col min="6150" max="6150" width="11.140625" style="71" customWidth="1"/>
    <col min="6151" max="6152" width="9.140625" style="71"/>
    <col min="6153" max="6153" width="12.28515625" style="71" customWidth="1"/>
    <col min="6154" max="6404" width="9.140625" style="71"/>
    <col min="6405" max="6405" width="10.28515625" style="71" customWidth="1"/>
    <col min="6406" max="6406" width="11.140625" style="71" customWidth="1"/>
    <col min="6407" max="6408" width="9.140625" style="71"/>
    <col min="6409" max="6409" width="12.28515625" style="71" customWidth="1"/>
    <col min="6410" max="6660" width="9.140625" style="71"/>
    <col min="6661" max="6661" width="10.28515625" style="71" customWidth="1"/>
    <col min="6662" max="6662" width="11.140625" style="71" customWidth="1"/>
    <col min="6663" max="6664" width="9.140625" style="71"/>
    <col min="6665" max="6665" width="12.28515625" style="71" customWidth="1"/>
    <col min="6666" max="6916" width="9.140625" style="71"/>
    <col min="6917" max="6917" width="10.28515625" style="71" customWidth="1"/>
    <col min="6918" max="6918" width="11.140625" style="71" customWidth="1"/>
    <col min="6919" max="6920" width="9.140625" style="71"/>
    <col min="6921" max="6921" width="12.28515625" style="71" customWidth="1"/>
    <col min="6922" max="7172" width="9.140625" style="71"/>
    <col min="7173" max="7173" width="10.28515625" style="71" customWidth="1"/>
    <col min="7174" max="7174" width="11.140625" style="71" customWidth="1"/>
    <col min="7175" max="7176" width="9.140625" style="71"/>
    <col min="7177" max="7177" width="12.28515625" style="71" customWidth="1"/>
    <col min="7178" max="7428" width="9.140625" style="71"/>
    <col min="7429" max="7429" width="10.28515625" style="71" customWidth="1"/>
    <col min="7430" max="7430" width="11.140625" style="71" customWidth="1"/>
    <col min="7431" max="7432" width="9.140625" style="71"/>
    <col min="7433" max="7433" width="12.28515625" style="71" customWidth="1"/>
    <col min="7434" max="7684" width="9.140625" style="71"/>
    <col min="7685" max="7685" width="10.28515625" style="71" customWidth="1"/>
    <col min="7686" max="7686" width="11.140625" style="71" customWidth="1"/>
    <col min="7687" max="7688" width="9.140625" style="71"/>
    <col min="7689" max="7689" width="12.28515625" style="71" customWidth="1"/>
    <col min="7690" max="7940" width="9.140625" style="71"/>
    <col min="7941" max="7941" width="10.28515625" style="71" customWidth="1"/>
    <col min="7942" max="7942" width="11.140625" style="71" customWidth="1"/>
    <col min="7943" max="7944" width="9.140625" style="71"/>
    <col min="7945" max="7945" width="12.28515625" style="71" customWidth="1"/>
    <col min="7946" max="8196" width="9.140625" style="71"/>
    <col min="8197" max="8197" width="10.28515625" style="71" customWidth="1"/>
    <col min="8198" max="8198" width="11.140625" style="71" customWidth="1"/>
    <col min="8199" max="8200" width="9.140625" style="71"/>
    <col min="8201" max="8201" width="12.28515625" style="71" customWidth="1"/>
    <col min="8202" max="8452" width="9.140625" style="71"/>
    <col min="8453" max="8453" width="10.28515625" style="71" customWidth="1"/>
    <col min="8454" max="8454" width="11.140625" style="71" customWidth="1"/>
    <col min="8455" max="8456" width="9.140625" style="71"/>
    <col min="8457" max="8457" width="12.28515625" style="71" customWidth="1"/>
    <col min="8458" max="8708" width="9.140625" style="71"/>
    <col min="8709" max="8709" width="10.28515625" style="71" customWidth="1"/>
    <col min="8710" max="8710" width="11.140625" style="71" customWidth="1"/>
    <col min="8711" max="8712" width="9.140625" style="71"/>
    <col min="8713" max="8713" width="12.28515625" style="71" customWidth="1"/>
    <col min="8714" max="8964" width="9.140625" style="71"/>
    <col min="8965" max="8965" width="10.28515625" style="71" customWidth="1"/>
    <col min="8966" max="8966" width="11.140625" style="71" customWidth="1"/>
    <col min="8967" max="8968" width="9.140625" style="71"/>
    <col min="8969" max="8969" width="12.28515625" style="71" customWidth="1"/>
    <col min="8970" max="9220" width="9.140625" style="71"/>
    <col min="9221" max="9221" width="10.28515625" style="71" customWidth="1"/>
    <col min="9222" max="9222" width="11.140625" style="71" customWidth="1"/>
    <col min="9223" max="9224" width="9.140625" style="71"/>
    <col min="9225" max="9225" width="12.28515625" style="71" customWidth="1"/>
    <col min="9226" max="9476" width="9.140625" style="71"/>
    <col min="9477" max="9477" width="10.28515625" style="71" customWidth="1"/>
    <col min="9478" max="9478" width="11.140625" style="71" customWidth="1"/>
    <col min="9479" max="9480" width="9.140625" style="71"/>
    <col min="9481" max="9481" width="12.28515625" style="71" customWidth="1"/>
    <col min="9482" max="9732" width="9.140625" style="71"/>
    <col min="9733" max="9733" width="10.28515625" style="71" customWidth="1"/>
    <col min="9734" max="9734" width="11.140625" style="71" customWidth="1"/>
    <col min="9735" max="9736" width="9.140625" style="71"/>
    <col min="9737" max="9737" width="12.28515625" style="71" customWidth="1"/>
    <col min="9738" max="9988" width="9.140625" style="71"/>
    <col min="9989" max="9989" width="10.28515625" style="71" customWidth="1"/>
    <col min="9990" max="9990" width="11.140625" style="71" customWidth="1"/>
    <col min="9991" max="9992" width="9.140625" style="71"/>
    <col min="9993" max="9993" width="12.28515625" style="71" customWidth="1"/>
    <col min="9994" max="10244" width="9.140625" style="71"/>
    <col min="10245" max="10245" width="10.28515625" style="71" customWidth="1"/>
    <col min="10246" max="10246" width="11.140625" style="71" customWidth="1"/>
    <col min="10247" max="10248" width="9.140625" style="71"/>
    <col min="10249" max="10249" width="12.28515625" style="71" customWidth="1"/>
    <col min="10250" max="10500" width="9.140625" style="71"/>
    <col min="10501" max="10501" width="10.28515625" style="71" customWidth="1"/>
    <col min="10502" max="10502" width="11.140625" style="71" customWidth="1"/>
    <col min="10503" max="10504" width="9.140625" style="71"/>
    <col min="10505" max="10505" width="12.28515625" style="71" customWidth="1"/>
    <col min="10506" max="10756" width="9.140625" style="71"/>
    <col min="10757" max="10757" width="10.28515625" style="71" customWidth="1"/>
    <col min="10758" max="10758" width="11.140625" style="71" customWidth="1"/>
    <col min="10759" max="10760" width="9.140625" style="71"/>
    <col min="10761" max="10761" width="12.28515625" style="71" customWidth="1"/>
    <col min="10762" max="11012" width="9.140625" style="71"/>
    <col min="11013" max="11013" width="10.28515625" style="71" customWidth="1"/>
    <col min="11014" max="11014" width="11.140625" style="71" customWidth="1"/>
    <col min="11015" max="11016" width="9.140625" style="71"/>
    <col min="11017" max="11017" width="12.28515625" style="71" customWidth="1"/>
    <col min="11018" max="11268" width="9.140625" style="71"/>
    <col min="11269" max="11269" width="10.28515625" style="71" customWidth="1"/>
    <col min="11270" max="11270" width="11.140625" style="71" customWidth="1"/>
    <col min="11271" max="11272" width="9.140625" style="71"/>
    <col min="11273" max="11273" width="12.28515625" style="71" customWidth="1"/>
    <col min="11274" max="11524" width="9.140625" style="71"/>
    <col min="11525" max="11525" width="10.28515625" style="71" customWidth="1"/>
    <col min="11526" max="11526" width="11.140625" style="71" customWidth="1"/>
    <col min="11527" max="11528" width="9.140625" style="71"/>
    <col min="11529" max="11529" width="12.28515625" style="71" customWidth="1"/>
    <col min="11530" max="11780" width="9.140625" style="71"/>
    <col min="11781" max="11781" width="10.28515625" style="71" customWidth="1"/>
    <col min="11782" max="11782" width="11.140625" style="71" customWidth="1"/>
    <col min="11783" max="11784" width="9.140625" style="71"/>
    <col min="11785" max="11785" width="12.28515625" style="71" customWidth="1"/>
    <col min="11786" max="12036" width="9.140625" style="71"/>
    <col min="12037" max="12037" width="10.28515625" style="71" customWidth="1"/>
    <col min="12038" max="12038" width="11.140625" style="71" customWidth="1"/>
    <col min="12039" max="12040" width="9.140625" style="71"/>
    <col min="12041" max="12041" width="12.28515625" style="71" customWidth="1"/>
    <col min="12042" max="12292" width="9.140625" style="71"/>
    <col min="12293" max="12293" width="10.28515625" style="71" customWidth="1"/>
    <col min="12294" max="12294" width="11.140625" style="71" customWidth="1"/>
    <col min="12295" max="12296" width="9.140625" style="71"/>
    <col min="12297" max="12297" width="12.28515625" style="71" customWidth="1"/>
    <col min="12298" max="12548" width="9.140625" style="71"/>
    <col min="12549" max="12549" width="10.28515625" style="71" customWidth="1"/>
    <col min="12550" max="12550" width="11.140625" style="71" customWidth="1"/>
    <col min="12551" max="12552" width="9.140625" style="71"/>
    <col min="12553" max="12553" width="12.28515625" style="71" customWidth="1"/>
    <col min="12554" max="12804" width="9.140625" style="71"/>
    <col min="12805" max="12805" width="10.28515625" style="71" customWidth="1"/>
    <col min="12806" max="12806" width="11.140625" style="71" customWidth="1"/>
    <col min="12807" max="12808" width="9.140625" style="71"/>
    <col min="12809" max="12809" width="12.28515625" style="71" customWidth="1"/>
    <col min="12810" max="13060" width="9.140625" style="71"/>
    <col min="13061" max="13061" width="10.28515625" style="71" customWidth="1"/>
    <col min="13062" max="13062" width="11.140625" style="71" customWidth="1"/>
    <col min="13063" max="13064" width="9.140625" style="71"/>
    <col min="13065" max="13065" width="12.28515625" style="71" customWidth="1"/>
    <col min="13066" max="13316" width="9.140625" style="71"/>
    <col min="13317" max="13317" width="10.28515625" style="71" customWidth="1"/>
    <col min="13318" max="13318" width="11.140625" style="71" customWidth="1"/>
    <col min="13319" max="13320" width="9.140625" style="71"/>
    <col min="13321" max="13321" width="12.28515625" style="71" customWidth="1"/>
    <col min="13322" max="13572" width="9.140625" style="71"/>
    <col min="13573" max="13573" width="10.28515625" style="71" customWidth="1"/>
    <col min="13574" max="13574" width="11.140625" style="71" customWidth="1"/>
    <col min="13575" max="13576" width="9.140625" style="71"/>
    <col min="13577" max="13577" width="12.28515625" style="71" customWidth="1"/>
    <col min="13578" max="13828" width="9.140625" style="71"/>
    <col min="13829" max="13829" width="10.28515625" style="71" customWidth="1"/>
    <col min="13830" max="13830" width="11.140625" style="71" customWidth="1"/>
    <col min="13831" max="13832" width="9.140625" style="71"/>
    <col min="13833" max="13833" width="12.28515625" style="71" customWidth="1"/>
    <col min="13834" max="14084" width="9.140625" style="71"/>
    <col min="14085" max="14085" width="10.28515625" style="71" customWidth="1"/>
    <col min="14086" max="14086" width="11.140625" style="71" customWidth="1"/>
    <col min="14087" max="14088" width="9.140625" style="71"/>
    <col min="14089" max="14089" width="12.28515625" style="71" customWidth="1"/>
    <col min="14090" max="14340" width="9.140625" style="71"/>
    <col min="14341" max="14341" width="10.28515625" style="71" customWidth="1"/>
    <col min="14342" max="14342" width="11.140625" style="71" customWidth="1"/>
    <col min="14343" max="14344" width="9.140625" style="71"/>
    <col min="14345" max="14345" width="12.28515625" style="71" customWidth="1"/>
    <col min="14346" max="14596" width="9.140625" style="71"/>
    <col min="14597" max="14597" width="10.28515625" style="71" customWidth="1"/>
    <col min="14598" max="14598" width="11.140625" style="71" customWidth="1"/>
    <col min="14599" max="14600" width="9.140625" style="71"/>
    <col min="14601" max="14601" width="12.28515625" style="71" customWidth="1"/>
    <col min="14602" max="14852" width="9.140625" style="71"/>
    <col min="14853" max="14853" width="10.28515625" style="71" customWidth="1"/>
    <col min="14854" max="14854" width="11.140625" style="71" customWidth="1"/>
    <col min="14855" max="14856" width="9.140625" style="71"/>
    <col min="14857" max="14857" width="12.28515625" style="71" customWidth="1"/>
    <col min="14858" max="15108" width="9.140625" style="71"/>
    <col min="15109" max="15109" width="10.28515625" style="71" customWidth="1"/>
    <col min="15110" max="15110" width="11.140625" style="71" customWidth="1"/>
    <col min="15111" max="15112" width="9.140625" style="71"/>
    <col min="15113" max="15113" width="12.28515625" style="71" customWidth="1"/>
    <col min="15114" max="15364" width="9.140625" style="71"/>
    <col min="15365" max="15365" width="10.28515625" style="71" customWidth="1"/>
    <col min="15366" max="15366" width="11.140625" style="71" customWidth="1"/>
    <col min="15367" max="15368" width="9.140625" style="71"/>
    <col min="15369" max="15369" width="12.28515625" style="71" customWidth="1"/>
    <col min="15370" max="15620" width="9.140625" style="71"/>
    <col min="15621" max="15621" width="10.28515625" style="71" customWidth="1"/>
    <col min="15622" max="15622" width="11.140625" style="71" customWidth="1"/>
    <col min="15623" max="15624" width="9.140625" style="71"/>
    <col min="15625" max="15625" width="12.28515625" style="71" customWidth="1"/>
    <col min="15626" max="15876" width="9.140625" style="71"/>
    <col min="15877" max="15877" width="10.28515625" style="71" customWidth="1"/>
    <col min="15878" max="15878" width="11.140625" style="71" customWidth="1"/>
    <col min="15879" max="15880" width="9.140625" style="71"/>
    <col min="15881" max="15881" width="12.28515625" style="71" customWidth="1"/>
    <col min="15882" max="16132" width="9.140625" style="71"/>
    <col min="16133" max="16133" width="10.28515625" style="71" customWidth="1"/>
    <col min="16134" max="16134" width="11.140625" style="71" customWidth="1"/>
    <col min="16135" max="16136" width="9.140625" style="71"/>
    <col min="16137" max="16137" width="12.28515625" style="71" customWidth="1"/>
    <col min="16138" max="16384" width="9.140625" style="71"/>
  </cols>
  <sheetData>
    <row r="1" spans="2:9" ht="15" x14ac:dyDescent="0.25">
      <c r="B1" s="223" t="s">
        <v>128</v>
      </c>
      <c r="C1" s="68"/>
      <c r="D1" s="68"/>
      <c r="E1" s="68"/>
      <c r="F1" s="69"/>
      <c r="G1" s="69"/>
      <c r="H1" s="70"/>
    </row>
    <row r="2" spans="2:9" ht="15" x14ac:dyDescent="0.25">
      <c r="B2" s="202" t="s">
        <v>129</v>
      </c>
      <c r="H2" s="70"/>
    </row>
    <row r="3" spans="2:9" ht="18" customHeight="1" x14ac:dyDescent="0.25">
      <c r="B3" s="196" t="s">
        <v>130</v>
      </c>
      <c r="H3" s="70"/>
    </row>
    <row r="4" spans="2:9" ht="15" x14ac:dyDescent="0.25">
      <c r="B4" s="196" t="s">
        <v>131</v>
      </c>
      <c r="H4" s="70"/>
    </row>
    <row r="5" spans="2:9" ht="15" x14ac:dyDescent="0.25">
      <c r="B5" s="196" t="s">
        <v>132</v>
      </c>
      <c r="H5" s="70"/>
    </row>
    <row r="6" spans="2:9" ht="15" x14ac:dyDescent="0.25">
      <c r="B6" s="196" t="s">
        <v>133</v>
      </c>
      <c r="H6" s="70"/>
    </row>
    <row r="7" spans="2:9" ht="15" customHeight="1" x14ac:dyDescent="0.25">
      <c r="B7" s="196"/>
      <c r="H7" s="70"/>
    </row>
    <row r="8" spans="2:9" ht="16.5" customHeight="1" x14ac:dyDescent="0.25">
      <c r="B8" s="202" t="s">
        <v>134</v>
      </c>
      <c r="H8" s="70"/>
    </row>
    <row r="9" spans="2:9" ht="16.5" customHeight="1" x14ac:dyDescent="0.25">
      <c r="B9" s="202"/>
      <c r="H9" s="70"/>
    </row>
    <row r="10" spans="2:9" s="63" customFormat="1" ht="15.75" x14ac:dyDescent="0.25">
      <c r="F10" s="224">
        <v>2022</v>
      </c>
      <c r="H10" s="225" t="s">
        <v>135</v>
      </c>
    </row>
    <row r="11" spans="2:9" s="63" customFormat="1" ht="15" x14ac:dyDescent="0.25">
      <c r="B11" s="246" t="s">
        <v>136</v>
      </c>
      <c r="C11" s="73"/>
      <c r="D11" s="73"/>
      <c r="E11" s="73"/>
      <c r="F11" s="226">
        <v>106.15</v>
      </c>
      <c r="G11" s="73"/>
      <c r="H11" s="229">
        <v>106.15</v>
      </c>
      <c r="I11" s="74"/>
    </row>
    <row r="12" spans="2:9" s="63" customFormat="1" ht="15" x14ac:dyDescent="0.25">
      <c r="B12" s="230" t="s">
        <v>137</v>
      </c>
      <c r="F12" s="231">
        <v>131.87</v>
      </c>
      <c r="H12" s="233">
        <v>131.87</v>
      </c>
      <c r="I12" s="74"/>
    </row>
    <row r="13" spans="2:9" s="63" customFormat="1" ht="15" x14ac:dyDescent="0.25">
      <c r="B13" s="234" t="s">
        <v>138</v>
      </c>
      <c r="F13" s="197">
        <v>40.99</v>
      </c>
      <c r="H13" s="235" t="s">
        <v>139</v>
      </c>
    </row>
    <row r="14" spans="2:9" s="63" customFormat="1" ht="15" x14ac:dyDescent="0.25">
      <c r="B14" s="234" t="s">
        <v>140</v>
      </c>
      <c r="F14" s="197">
        <v>51.65</v>
      </c>
      <c r="H14" s="235" t="s">
        <v>139</v>
      </c>
    </row>
    <row r="15" spans="2:9" s="63" customFormat="1" ht="15" x14ac:dyDescent="0.25">
      <c r="B15" s="234" t="s">
        <v>141</v>
      </c>
      <c r="F15" s="197">
        <v>8</v>
      </c>
      <c r="H15" s="235" t="s">
        <v>139</v>
      </c>
    </row>
    <row r="16" spans="2:9" s="63" customFormat="1" ht="15" x14ac:dyDescent="0.25">
      <c r="B16" s="75"/>
      <c r="C16" s="76"/>
      <c r="D16" s="237" t="s">
        <v>17</v>
      </c>
      <c r="E16" s="76"/>
      <c r="F16" s="238">
        <v>338.66</v>
      </c>
      <c r="G16" s="76"/>
      <c r="H16" s="239">
        <v>238.02</v>
      </c>
    </row>
    <row r="17" spans="2:9" s="63" customFormat="1" ht="15" x14ac:dyDescent="0.25">
      <c r="F17" s="77"/>
      <c r="H17" s="70"/>
    </row>
    <row r="18" spans="2:9" s="63" customFormat="1" ht="15" x14ac:dyDescent="0.25">
      <c r="B18" s="246" t="s">
        <v>142</v>
      </c>
      <c r="C18" s="73"/>
      <c r="D18" s="73"/>
      <c r="E18" s="73"/>
      <c r="F18" s="240">
        <v>144.21</v>
      </c>
      <c r="G18" s="73"/>
      <c r="H18" s="229">
        <v>144.21</v>
      </c>
      <c r="I18" s="74"/>
    </row>
    <row r="19" spans="2:9" s="63" customFormat="1" ht="15" x14ac:dyDescent="0.25">
      <c r="B19" s="230" t="s">
        <v>143</v>
      </c>
      <c r="F19" s="197">
        <v>131.87</v>
      </c>
      <c r="H19" s="233">
        <v>131.87</v>
      </c>
      <c r="I19" s="74"/>
    </row>
    <row r="20" spans="2:9" s="63" customFormat="1" ht="15" x14ac:dyDescent="0.25">
      <c r="B20" s="234" t="s">
        <v>138</v>
      </c>
      <c r="F20" s="197">
        <v>40.99</v>
      </c>
      <c r="H20" s="232" t="s">
        <v>139</v>
      </c>
    </row>
    <row r="21" spans="2:9" s="63" customFormat="1" ht="15" x14ac:dyDescent="0.25">
      <c r="B21" s="234" t="s">
        <v>140</v>
      </c>
      <c r="F21" s="197">
        <v>51.65</v>
      </c>
      <c r="H21" s="232" t="s">
        <v>139</v>
      </c>
      <c r="I21" s="74"/>
    </row>
    <row r="22" spans="2:9" s="63" customFormat="1" ht="15" x14ac:dyDescent="0.25">
      <c r="B22" s="234" t="s">
        <v>141</v>
      </c>
      <c r="F22" s="197">
        <v>8</v>
      </c>
      <c r="H22" s="232" t="s">
        <v>139</v>
      </c>
    </row>
    <row r="23" spans="2:9" s="63" customFormat="1" ht="15" x14ac:dyDescent="0.25">
      <c r="B23" s="236" t="s">
        <v>139</v>
      </c>
      <c r="C23" s="76"/>
      <c r="D23" s="237" t="s">
        <v>17</v>
      </c>
      <c r="E23" s="76"/>
      <c r="F23" s="238">
        <v>376.72</v>
      </c>
      <c r="G23" s="76"/>
      <c r="H23" s="239">
        <v>276.08</v>
      </c>
    </row>
    <row r="24" spans="2:9" s="63" customFormat="1" ht="15" x14ac:dyDescent="0.25">
      <c r="F24" s="77"/>
      <c r="H24" s="70"/>
    </row>
    <row r="25" spans="2:9" s="63" customFormat="1" ht="15" x14ac:dyDescent="0.25">
      <c r="B25" s="246" t="s">
        <v>144</v>
      </c>
      <c r="C25" s="73"/>
      <c r="D25" s="73"/>
      <c r="E25" s="73"/>
      <c r="F25" s="240">
        <v>358.74</v>
      </c>
      <c r="G25" s="73"/>
      <c r="H25" s="229">
        <v>358.74</v>
      </c>
      <c r="I25" s="74"/>
    </row>
    <row r="26" spans="2:9" s="63" customFormat="1" ht="15" x14ac:dyDescent="0.25">
      <c r="B26" s="230" t="s">
        <v>137</v>
      </c>
      <c r="F26" s="197">
        <v>131.87</v>
      </c>
      <c r="H26" s="233">
        <v>131.87</v>
      </c>
      <c r="I26" s="74"/>
    </row>
    <row r="27" spans="2:9" s="63" customFormat="1" ht="15" x14ac:dyDescent="0.25">
      <c r="B27" s="234" t="s">
        <v>145</v>
      </c>
      <c r="F27" s="197">
        <v>81.98</v>
      </c>
      <c r="H27" s="232" t="s">
        <v>139</v>
      </c>
    </row>
    <row r="28" spans="2:9" s="63" customFormat="1" ht="15" x14ac:dyDescent="0.25">
      <c r="B28" s="234" t="s">
        <v>146</v>
      </c>
      <c r="F28" s="197">
        <v>103.3</v>
      </c>
      <c r="H28" s="232" t="s">
        <v>139</v>
      </c>
    </row>
    <row r="29" spans="2:9" s="63" customFormat="1" ht="15" x14ac:dyDescent="0.25">
      <c r="B29" s="234" t="s">
        <v>147</v>
      </c>
      <c r="F29" s="197">
        <v>16</v>
      </c>
      <c r="H29" s="232" t="s">
        <v>139</v>
      </c>
    </row>
    <row r="30" spans="2:9" s="63" customFormat="1" ht="15" x14ac:dyDescent="0.25">
      <c r="B30" s="75"/>
      <c r="C30" s="76"/>
      <c r="D30" s="237" t="s">
        <v>17</v>
      </c>
      <c r="E30" s="76"/>
      <c r="F30" s="238">
        <v>691.89</v>
      </c>
      <c r="G30" s="76"/>
      <c r="H30" s="239">
        <v>490.61</v>
      </c>
    </row>
    <row r="31" spans="2:9" s="63" customFormat="1" ht="15" x14ac:dyDescent="0.25">
      <c r="F31" s="77"/>
      <c r="H31" s="70"/>
    </row>
    <row r="32" spans="2:9" s="63" customFormat="1" ht="15" x14ac:dyDescent="0.25">
      <c r="B32" s="246" t="s">
        <v>148</v>
      </c>
      <c r="C32" s="73"/>
      <c r="D32" s="73"/>
      <c r="E32" s="73"/>
      <c r="F32" s="240">
        <v>504.97</v>
      </c>
      <c r="G32" s="73"/>
      <c r="H32" s="229">
        <v>504.97</v>
      </c>
      <c r="I32" s="74"/>
    </row>
    <row r="33" spans="2:9" s="63" customFormat="1" ht="15" x14ac:dyDescent="0.25">
      <c r="B33" s="230" t="s">
        <v>137</v>
      </c>
      <c r="F33" s="197">
        <v>131.87</v>
      </c>
      <c r="H33" s="233">
        <v>131.87</v>
      </c>
      <c r="I33" s="74"/>
    </row>
    <row r="34" spans="2:9" s="63" customFormat="1" ht="15" x14ac:dyDescent="0.25">
      <c r="B34" s="234" t="s">
        <v>145</v>
      </c>
      <c r="F34" s="197">
        <v>81.98</v>
      </c>
      <c r="H34" s="232" t="s">
        <v>139</v>
      </c>
    </row>
    <row r="35" spans="2:9" s="63" customFormat="1" ht="15" x14ac:dyDescent="0.25">
      <c r="B35" s="234" t="s">
        <v>149</v>
      </c>
      <c r="F35" s="197">
        <v>103.3</v>
      </c>
      <c r="H35" s="232" t="s">
        <v>139</v>
      </c>
    </row>
    <row r="36" spans="2:9" s="63" customFormat="1" ht="15" x14ac:dyDescent="0.25">
      <c r="B36" s="234" t="s">
        <v>147</v>
      </c>
      <c r="F36" s="197">
        <v>16</v>
      </c>
      <c r="H36" s="232" t="s">
        <v>139</v>
      </c>
    </row>
    <row r="37" spans="2:9" s="63" customFormat="1" ht="15" x14ac:dyDescent="0.25">
      <c r="B37" s="75"/>
      <c r="C37" s="76"/>
      <c r="D37" s="237" t="s">
        <v>17</v>
      </c>
      <c r="E37" s="76"/>
      <c r="F37" s="238">
        <v>838.12</v>
      </c>
      <c r="G37" s="76"/>
      <c r="H37" s="239">
        <v>636.84</v>
      </c>
    </row>
    <row r="38" spans="2:9" s="63" customFormat="1" ht="15" x14ac:dyDescent="0.25">
      <c r="F38" s="77"/>
      <c r="H38" s="70"/>
    </row>
    <row r="39" spans="2:9" s="63" customFormat="1" ht="15" x14ac:dyDescent="0.25">
      <c r="B39" s="246" t="s">
        <v>150</v>
      </c>
      <c r="C39" s="73"/>
      <c r="D39" s="73"/>
      <c r="E39" s="73"/>
      <c r="F39" s="240">
        <v>447.87</v>
      </c>
      <c r="G39" s="73"/>
      <c r="H39" s="229">
        <v>447.87</v>
      </c>
      <c r="I39" s="74"/>
    </row>
    <row r="40" spans="2:9" s="63" customFormat="1" ht="15" x14ac:dyDescent="0.25">
      <c r="B40" s="230" t="s">
        <v>151</v>
      </c>
      <c r="F40" s="197">
        <v>131.87</v>
      </c>
      <c r="H40" s="233">
        <v>131.87</v>
      </c>
      <c r="I40" s="74"/>
    </row>
    <row r="41" spans="2:9" s="63" customFormat="1" ht="15" x14ac:dyDescent="0.25">
      <c r="B41" s="234" t="s">
        <v>152</v>
      </c>
      <c r="F41" s="197">
        <v>81.98</v>
      </c>
      <c r="H41" s="232" t="s">
        <v>139</v>
      </c>
    </row>
    <row r="42" spans="2:9" s="63" customFormat="1" ht="15" x14ac:dyDescent="0.25">
      <c r="B42" s="234" t="s">
        <v>149</v>
      </c>
      <c r="F42" s="197">
        <v>103.3</v>
      </c>
      <c r="H42" s="232" t="s">
        <v>139</v>
      </c>
    </row>
    <row r="43" spans="2:9" s="63" customFormat="1" ht="15" x14ac:dyDescent="0.25">
      <c r="B43" s="234" t="s">
        <v>153</v>
      </c>
      <c r="F43" s="197">
        <v>16</v>
      </c>
      <c r="H43" s="232" t="s">
        <v>139</v>
      </c>
    </row>
    <row r="44" spans="2:9" s="63" customFormat="1" ht="15" x14ac:dyDescent="0.25">
      <c r="B44" s="75"/>
      <c r="C44" s="76"/>
      <c r="D44" s="237" t="s">
        <v>17</v>
      </c>
      <c r="E44" s="76"/>
      <c r="F44" s="238">
        <v>781.02</v>
      </c>
      <c r="G44" s="76"/>
      <c r="H44" s="239">
        <v>579.74</v>
      </c>
    </row>
    <row r="45" spans="2:9" s="63" customFormat="1" ht="15" x14ac:dyDescent="0.25">
      <c r="F45" s="78"/>
      <c r="H45" s="72"/>
    </row>
    <row r="46" spans="2:9" s="63" customFormat="1" ht="15" x14ac:dyDescent="0.25">
      <c r="B46" s="246" t="s">
        <v>154</v>
      </c>
      <c r="C46" s="73"/>
      <c r="D46" s="73"/>
      <c r="E46" s="73"/>
      <c r="F46" s="240">
        <v>533.03</v>
      </c>
      <c r="G46" s="73"/>
      <c r="H46" s="229">
        <v>533.03</v>
      </c>
      <c r="I46" s="74"/>
    </row>
    <row r="47" spans="2:9" s="63" customFormat="1" ht="15" x14ac:dyDescent="0.25">
      <c r="B47" s="230" t="s">
        <v>137</v>
      </c>
      <c r="F47" s="197">
        <v>131.87</v>
      </c>
      <c r="H47" s="233">
        <v>131.87</v>
      </c>
      <c r="I47" s="74"/>
    </row>
    <row r="48" spans="2:9" s="63" customFormat="1" ht="15" x14ac:dyDescent="0.25">
      <c r="B48" s="234" t="s">
        <v>155</v>
      </c>
      <c r="F48" s="197">
        <v>81.98</v>
      </c>
      <c r="H48" s="232" t="s">
        <v>139</v>
      </c>
    </row>
    <row r="49" spans="2:15" s="63" customFormat="1" ht="15" x14ac:dyDescent="0.25">
      <c r="B49" s="234" t="s">
        <v>149</v>
      </c>
      <c r="F49" s="197">
        <v>103.3</v>
      </c>
      <c r="H49" s="232" t="s">
        <v>139</v>
      </c>
    </row>
    <row r="50" spans="2:15" s="63" customFormat="1" ht="15" x14ac:dyDescent="0.25">
      <c r="B50" s="234" t="s">
        <v>147</v>
      </c>
      <c r="F50" s="197">
        <v>16</v>
      </c>
      <c r="H50" s="232" t="s">
        <v>139</v>
      </c>
    </row>
    <row r="51" spans="2:15" s="63" customFormat="1" ht="15" x14ac:dyDescent="0.25">
      <c r="B51" s="75"/>
      <c r="C51" s="76"/>
      <c r="D51" s="237" t="s">
        <v>17</v>
      </c>
      <c r="E51" s="76"/>
      <c r="F51" s="238">
        <v>866.18</v>
      </c>
      <c r="G51" s="76"/>
      <c r="H51" s="239">
        <v>664.9</v>
      </c>
    </row>
    <row r="52" spans="2:15" s="63" customFormat="1" ht="15" x14ac:dyDescent="0.25">
      <c r="F52" s="77"/>
      <c r="H52" s="70"/>
    </row>
    <row r="53" spans="2:15" s="63" customFormat="1" ht="15" x14ac:dyDescent="0.25">
      <c r="B53" s="248" t="s">
        <v>156</v>
      </c>
      <c r="C53" s="73"/>
      <c r="D53" s="73"/>
      <c r="E53" s="73"/>
      <c r="F53" s="227" t="s">
        <v>139</v>
      </c>
      <c r="G53" s="73"/>
      <c r="H53" s="228" t="s">
        <v>139</v>
      </c>
      <c r="O53" s="79"/>
    </row>
    <row r="54" spans="2:15" s="63" customFormat="1" ht="15" x14ac:dyDescent="0.25">
      <c r="B54" s="247" t="s">
        <v>157</v>
      </c>
      <c r="F54" s="197">
        <v>1810.32</v>
      </c>
      <c r="H54" s="233">
        <v>1810.32</v>
      </c>
      <c r="O54" s="79"/>
    </row>
    <row r="55" spans="2:15" s="63" customFormat="1" ht="15" x14ac:dyDescent="0.25">
      <c r="B55" s="230" t="s">
        <v>158</v>
      </c>
      <c r="C55" s="80"/>
      <c r="D55" s="80"/>
      <c r="E55" s="80"/>
      <c r="F55" s="197">
        <v>263.74</v>
      </c>
      <c r="H55" s="233">
        <v>263.74</v>
      </c>
      <c r="I55" s="74"/>
    </row>
    <row r="56" spans="2:15" s="63" customFormat="1" ht="15" x14ac:dyDescent="0.25">
      <c r="B56" s="234" t="s">
        <v>155</v>
      </c>
      <c r="F56" s="197">
        <v>81.98</v>
      </c>
      <c r="H56" s="232" t="s">
        <v>139</v>
      </c>
      <c r="I56" s="74"/>
    </row>
    <row r="57" spans="2:15" s="63" customFormat="1" ht="15" x14ac:dyDescent="0.25">
      <c r="B57" s="234" t="s">
        <v>149</v>
      </c>
      <c r="F57" s="197">
        <v>103.3</v>
      </c>
      <c r="H57" s="232" t="s">
        <v>139</v>
      </c>
    </row>
    <row r="58" spans="2:15" s="63" customFormat="1" ht="15" x14ac:dyDescent="0.25">
      <c r="B58" s="234" t="s">
        <v>147</v>
      </c>
      <c r="F58" s="197">
        <v>16</v>
      </c>
      <c r="H58" s="232" t="s">
        <v>139</v>
      </c>
      <c r="I58" s="74"/>
    </row>
    <row r="59" spans="2:15" s="63" customFormat="1" ht="15" x14ac:dyDescent="0.25">
      <c r="B59" s="75"/>
      <c r="C59" s="76"/>
      <c r="D59" s="237" t="s">
        <v>17</v>
      </c>
      <c r="E59" s="76"/>
      <c r="F59" s="238">
        <v>2275.34</v>
      </c>
      <c r="G59" s="76"/>
      <c r="H59" s="239">
        <v>2074.06</v>
      </c>
    </row>
    <row r="60" spans="2:15" s="63" customFormat="1" ht="15" x14ac:dyDescent="0.25">
      <c r="F60" s="81"/>
      <c r="H60" s="70"/>
    </row>
    <row r="61" spans="2:15" s="63" customFormat="1" ht="15" x14ac:dyDescent="0.25">
      <c r="B61" s="241" t="s">
        <v>159</v>
      </c>
      <c r="C61" s="73"/>
      <c r="D61" s="73"/>
      <c r="E61" s="73"/>
      <c r="F61" s="227" t="s">
        <v>139</v>
      </c>
      <c r="G61" s="73"/>
      <c r="H61" s="228" t="s">
        <v>139</v>
      </c>
    </row>
    <row r="62" spans="2:15" s="63" customFormat="1" ht="15" x14ac:dyDescent="0.25">
      <c r="B62" s="247" t="s">
        <v>160</v>
      </c>
      <c r="F62" s="197">
        <v>1003.37</v>
      </c>
      <c r="H62" s="233">
        <v>1003.37</v>
      </c>
    </row>
    <row r="63" spans="2:15" s="63" customFormat="1" ht="15" x14ac:dyDescent="0.25">
      <c r="B63" s="230" t="s">
        <v>161</v>
      </c>
      <c r="F63" s="197">
        <v>131.87</v>
      </c>
      <c r="H63" s="233">
        <v>131.87</v>
      </c>
      <c r="I63" s="74"/>
    </row>
    <row r="64" spans="2:15" s="63" customFormat="1" ht="15" x14ac:dyDescent="0.25">
      <c r="B64" s="234" t="s">
        <v>155</v>
      </c>
      <c r="F64" s="197">
        <v>81.98</v>
      </c>
      <c r="H64" s="232" t="s">
        <v>139</v>
      </c>
      <c r="I64" s="74"/>
    </row>
    <row r="65" spans="2:9" s="63" customFormat="1" ht="15" x14ac:dyDescent="0.25">
      <c r="B65" s="234" t="s">
        <v>149</v>
      </c>
      <c r="F65" s="197">
        <v>103.3</v>
      </c>
      <c r="H65" s="232" t="s">
        <v>139</v>
      </c>
    </row>
    <row r="66" spans="2:9" s="63" customFormat="1" ht="15" x14ac:dyDescent="0.25">
      <c r="B66" s="234" t="s">
        <v>147</v>
      </c>
      <c r="F66" s="197">
        <v>16</v>
      </c>
      <c r="H66" s="232" t="s">
        <v>139</v>
      </c>
      <c r="I66" s="74"/>
    </row>
    <row r="67" spans="2:9" s="63" customFormat="1" ht="15" x14ac:dyDescent="0.25">
      <c r="B67" s="75"/>
      <c r="C67" s="76"/>
      <c r="D67" s="237" t="s">
        <v>17</v>
      </c>
      <c r="E67" s="76"/>
      <c r="F67" s="238">
        <v>1336.52</v>
      </c>
      <c r="G67" s="76"/>
      <c r="H67" s="239">
        <v>1135.24</v>
      </c>
    </row>
    <row r="68" spans="2:9" s="63" customFormat="1" ht="15" x14ac:dyDescent="0.25">
      <c r="F68" s="77"/>
      <c r="H68" s="70"/>
    </row>
    <row r="69" spans="2:9" s="63" customFormat="1" ht="15" x14ac:dyDescent="0.25">
      <c r="B69" s="241" t="s">
        <v>156</v>
      </c>
      <c r="C69" s="73"/>
      <c r="D69" s="73"/>
      <c r="E69" s="73"/>
      <c r="F69" s="227" t="s">
        <v>139</v>
      </c>
      <c r="G69" s="73"/>
      <c r="H69" s="228" t="s">
        <v>139</v>
      </c>
    </row>
    <row r="70" spans="2:9" s="63" customFormat="1" ht="15" x14ac:dyDescent="0.25">
      <c r="B70" s="247" t="s">
        <v>162</v>
      </c>
      <c r="F70" s="197">
        <v>2552.1999999999998</v>
      </c>
      <c r="H70" s="233">
        <v>2552.1999999999998</v>
      </c>
    </row>
    <row r="71" spans="2:9" s="63" customFormat="1" ht="15" x14ac:dyDescent="0.25">
      <c r="B71" s="230" t="s">
        <v>158</v>
      </c>
      <c r="F71" s="197">
        <v>263.74</v>
      </c>
      <c r="H71" s="233">
        <v>263.74</v>
      </c>
    </row>
    <row r="72" spans="2:9" s="63" customFormat="1" ht="15" x14ac:dyDescent="0.25">
      <c r="B72" s="234" t="s">
        <v>155</v>
      </c>
      <c r="F72" s="197">
        <v>81.98</v>
      </c>
      <c r="H72" s="232" t="s">
        <v>139</v>
      </c>
    </row>
    <row r="73" spans="2:9" s="63" customFormat="1" ht="15" x14ac:dyDescent="0.25">
      <c r="B73" s="234" t="s">
        <v>149</v>
      </c>
      <c r="F73" s="197">
        <v>103.3</v>
      </c>
      <c r="H73" s="232" t="s">
        <v>139</v>
      </c>
    </row>
    <row r="74" spans="2:9" s="63" customFormat="1" ht="15" x14ac:dyDescent="0.25">
      <c r="B74" s="234" t="s">
        <v>147</v>
      </c>
      <c r="F74" s="197">
        <v>16</v>
      </c>
      <c r="H74" s="232" t="s">
        <v>139</v>
      </c>
    </row>
    <row r="75" spans="2:9" s="63" customFormat="1" ht="15" x14ac:dyDescent="0.25">
      <c r="B75" s="236" t="s">
        <v>139</v>
      </c>
      <c r="C75" s="76"/>
      <c r="D75" s="76"/>
      <c r="E75" s="76"/>
      <c r="F75" s="238">
        <v>3017.22</v>
      </c>
      <c r="G75" s="76"/>
      <c r="H75" s="239">
        <v>2815.94</v>
      </c>
    </row>
    <row r="76" spans="2:9" s="63" customFormat="1" ht="15" x14ac:dyDescent="0.25">
      <c r="H76" s="70"/>
    </row>
    <row r="77" spans="2:9" s="63" customFormat="1" ht="15" x14ac:dyDescent="0.25">
      <c r="B77" s="241" t="s">
        <v>159</v>
      </c>
      <c r="C77" s="73"/>
      <c r="D77" s="73"/>
      <c r="E77" s="73"/>
      <c r="F77" s="227" t="s">
        <v>139</v>
      </c>
      <c r="G77" s="73"/>
      <c r="H77" s="228" t="s">
        <v>139</v>
      </c>
    </row>
    <row r="78" spans="2:9" s="63" customFormat="1" ht="15" x14ac:dyDescent="0.25">
      <c r="B78" s="247" t="s">
        <v>163</v>
      </c>
      <c r="F78" s="197">
        <v>1346.42</v>
      </c>
      <c r="H78" s="233">
        <v>1346.42</v>
      </c>
    </row>
    <row r="79" spans="2:9" s="63" customFormat="1" ht="15" x14ac:dyDescent="0.25">
      <c r="B79" s="230" t="s">
        <v>161</v>
      </c>
      <c r="F79" s="197">
        <v>131.87</v>
      </c>
      <c r="H79" s="233">
        <v>131.87</v>
      </c>
    </row>
    <row r="80" spans="2:9" s="63" customFormat="1" ht="15" x14ac:dyDescent="0.25">
      <c r="B80" s="234" t="s">
        <v>155</v>
      </c>
      <c r="F80" s="197">
        <v>81.98</v>
      </c>
      <c r="H80" s="232" t="s">
        <v>139</v>
      </c>
    </row>
    <row r="81" spans="2:8" s="63" customFormat="1" ht="15" x14ac:dyDescent="0.25">
      <c r="B81" s="234" t="s">
        <v>149</v>
      </c>
      <c r="F81" s="197">
        <v>103.3</v>
      </c>
      <c r="H81" s="232" t="s">
        <v>139</v>
      </c>
    </row>
    <row r="82" spans="2:8" s="63" customFormat="1" ht="15" x14ac:dyDescent="0.25">
      <c r="B82" s="234" t="s">
        <v>147</v>
      </c>
      <c r="F82" s="197">
        <v>16</v>
      </c>
      <c r="H82" s="232" t="s">
        <v>139</v>
      </c>
    </row>
    <row r="83" spans="2:8" s="63" customFormat="1" ht="15" x14ac:dyDescent="0.25">
      <c r="B83" s="75"/>
      <c r="C83" s="76"/>
      <c r="D83" s="237" t="s">
        <v>17</v>
      </c>
      <c r="E83" s="76"/>
      <c r="F83" s="238">
        <v>1679.57</v>
      </c>
      <c r="G83" s="76"/>
      <c r="H83" s="239">
        <v>1478.29</v>
      </c>
    </row>
    <row r="84" spans="2:8" s="63" customFormat="1" ht="15" x14ac:dyDescent="0.25">
      <c r="H84" s="70"/>
    </row>
    <row r="85" spans="2:8" s="63" customFormat="1" ht="15" x14ac:dyDescent="0.25">
      <c r="B85" s="196" t="s">
        <v>164</v>
      </c>
      <c r="F85" s="79"/>
      <c r="H85" s="70"/>
    </row>
    <row r="86" spans="2:8" s="63" customFormat="1" ht="15" x14ac:dyDescent="0.25">
      <c r="B86" s="241" t="s">
        <v>156</v>
      </c>
      <c r="C86" s="73"/>
      <c r="D86" s="73"/>
      <c r="E86" s="73"/>
      <c r="F86" s="242" t="s">
        <v>139</v>
      </c>
      <c r="H86" s="70"/>
    </row>
    <row r="87" spans="2:8" s="63" customFormat="1" ht="15" x14ac:dyDescent="0.25">
      <c r="B87" s="247" t="s">
        <v>165</v>
      </c>
      <c r="F87" s="243" t="s">
        <v>166</v>
      </c>
      <c r="H87" s="70"/>
    </row>
    <row r="88" spans="2:8" s="63" customFormat="1" ht="15" x14ac:dyDescent="0.25">
      <c r="B88" s="230" t="s">
        <v>158</v>
      </c>
      <c r="F88" s="244">
        <v>263.74</v>
      </c>
      <c r="H88" s="70"/>
    </row>
    <row r="89" spans="2:8" s="63" customFormat="1" ht="15" x14ac:dyDescent="0.25">
      <c r="B89" s="234" t="s">
        <v>155</v>
      </c>
      <c r="F89" s="244">
        <v>81.98</v>
      </c>
      <c r="H89" s="70"/>
    </row>
    <row r="90" spans="2:8" s="63" customFormat="1" ht="15" x14ac:dyDescent="0.25">
      <c r="B90" s="234" t="s">
        <v>149</v>
      </c>
      <c r="F90" s="244">
        <v>103.3</v>
      </c>
      <c r="H90" s="70"/>
    </row>
    <row r="91" spans="2:8" s="63" customFormat="1" ht="15" x14ac:dyDescent="0.25">
      <c r="B91" s="234" t="s">
        <v>147</v>
      </c>
      <c r="F91" s="244">
        <v>16</v>
      </c>
      <c r="H91" s="70"/>
    </row>
    <row r="92" spans="2:8" s="63" customFormat="1" ht="15" x14ac:dyDescent="0.25">
      <c r="B92" s="75"/>
      <c r="C92" s="76"/>
      <c r="D92" s="237" t="s">
        <v>17</v>
      </c>
      <c r="E92" s="76"/>
      <c r="F92" s="245">
        <v>465.02</v>
      </c>
      <c r="H92" s="70"/>
    </row>
    <row r="93" spans="2:8" s="63" customFormat="1" ht="15" x14ac:dyDescent="0.25">
      <c r="H93" s="70"/>
    </row>
  </sheetData>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haredWithUsers xmlns="80e2d646-3bf3-4cdf-a9f9-2e69793ed7b7">
      <UserInfo>
        <DisplayName>Rebecca Everette</DisplayName>
        <AccountId>42</AccountId>
        <AccountType/>
      </UserInfo>
      <UserInfo>
        <DisplayName>Wes Lamarque</DisplayName>
        <AccountId>28</AccountId>
        <AccountType/>
      </UserInfo>
      <UserInfo>
        <DisplayName>Jill White</DisplayName>
        <AccountId>16</AccountId>
        <AccountType/>
      </UserInfo>
      <UserInfo>
        <DisplayName>Joni McCown</DisplayName>
        <AccountId>15</AccountId>
        <AccountType/>
      </UserInfo>
      <UserInfo>
        <DisplayName>Brandy Bethurem Harras</DisplayName>
        <AccountId>89</AccountId>
        <AccountType/>
      </UserInfo>
    </SharedWithUser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4C455FB669D8E0418FC105F66BE87FA9" ma:contentTypeVersion="8" ma:contentTypeDescription="Create a new document." ma:contentTypeScope="" ma:versionID="688ea149539c3e1443989c64200ec0e8">
  <xsd:schema xmlns:xsd="http://www.w3.org/2001/XMLSchema" xmlns:xs="http://www.w3.org/2001/XMLSchema" xmlns:p="http://schemas.microsoft.com/office/2006/metadata/properties" xmlns:ns2="e190c830-2587-4b99-ab43-d747a982b72f" xmlns:ns3="80e2d646-3bf3-4cdf-a9f9-2e69793ed7b7" targetNamespace="http://schemas.microsoft.com/office/2006/metadata/properties" ma:root="true" ma:fieldsID="e0bdf76f1ce536187752bb05f8381b49" ns2:_="" ns3:_="">
    <xsd:import namespace="e190c830-2587-4b99-ab43-d747a982b72f"/>
    <xsd:import namespace="80e2d646-3bf3-4cdf-a9f9-2e69793ed7b7"/>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190c830-2587-4b99-ab43-d747a982b72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0e2d646-3bf3-4cdf-a9f9-2e69793ed7b7"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32C6DFC-9644-447A-B649-80820356175E}">
  <ds:schemaRefs>
    <ds:schemaRef ds:uri="http://schemas.microsoft.com/sharepoint/v3/contenttype/forms"/>
  </ds:schemaRefs>
</ds:datastoreItem>
</file>

<file path=customXml/itemProps2.xml><?xml version="1.0" encoding="utf-8"?>
<ds:datastoreItem xmlns:ds="http://schemas.openxmlformats.org/officeDocument/2006/customXml" ds:itemID="{9C11ABCC-0B61-4B1C-AF67-30F45F5A0015}">
  <ds:schemaRefs>
    <ds:schemaRef ds:uri="http://schemas.microsoft.com/office/2006/documentManagement/types"/>
    <ds:schemaRef ds:uri="http://schemas.microsoft.com/office/infopath/2007/PartnerControls"/>
    <ds:schemaRef ds:uri="80e2d646-3bf3-4cdf-a9f9-2e69793ed7b7"/>
    <ds:schemaRef ds:uri="http://purl.org/dc/elements/1.1/"/>
    <ds:schemaRef ds:uri="http://schemas.microsoft.com/office/2006/metadata/properties"/>
    <ds:schemaRef ds:uri="http://purl.org/dc/terms/"/>
    <ds:schemaRef ds:uri="http://schemas.openxmlformats.org/package/2006/metadata/core-properties"/>
    <ds:schemaRef ds:uri="e190c830-2587-4b99-ab43-d747a982b72f"/>
    <ds:schemaRef ds:uri="http://www.w3.org/XML/1998/namespace"/>
    <ds:schemaRef ds:uri="http://purl.org/dc/dcmitype/"/>
  </ds:schemaRefs>
</ds:datastoreItem>
</file>

<file path=customXml/itemProps3.xml><?xml version="1.0" encoding="utf-8"?>
<ds:datastoreItem xmlns:ds="http://schemas.openxmlformats.org/officeDocument/2006/customXml" ds:itemID="{B606408E-D0BF-4485-8E5F-49ED9C0FFBE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190c830-2587-4b99-ab43-d747a982b72f"/>
    <ds:schemaRef ds:uri="80e2d646-3bf3-4cdf-a9f9-2e69793ed7b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READ ME_Instructions</vt:lpstr>
      <vt:lpstr>Property Info &amp; WSR Summary</vt:lpstr>
      <vt:lpstr>1_SingleFamily(2 units or less)</vt:lpstr>
      <vt:lpstr>2_Multifamily (3 units or more)</vt:lpstr>
      <vt:lpstr>3_Non-residential</vt:lpstr>
      <vt:lpstr>Non-residential_v02</vt:lpstr>
      <vt:lpstr>Irrigation_v01</vt:lpstr>
      <vt:lpstr>4_Irrigation</vt:lpstr>
      <vt:lpstr>Hidden_Meter Costs</vt:lpstr>
      <vt:lpstr>Hidden_Plant Investment Fees</vt:lpstr>
      <vt:lpstr>Hidden_STORM PIF and ROC</vt:lpstr>
      <vt:lpstr>Hidden_LG METER W, WW PIF</vt:lpstr>
      <vt:lpstr>Hidden_Lists</vt:lpstr>
      <vt:lpstr>Hidden_Version History</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Jill White</dc:creator>
  <cp:keywords/>
  <dc:description/>
  <cp:lastModifiedBy>Katie Collins</cp:lastModifiedBy>
  <cp:revision/>
  <dcterms:created xsi:type="dcterms:W3CDTF">2021-02-04T00:48:24Z</dcterms:created>
  <dcterms:modified xsi:type="dcterms:W3CDTF">2023-06-20T18:05:36Z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0x0101004C455FB669D8E0418FC105F66BE87FA9</vt:lpwstr>
  </property>
</Properties>
</file>