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pieper\Downloads\"/>
    </mc:Choice>
  </mc:AlternateContent>
  <xr:revisionPtr revIDLastSave="0" documentId="13_ncr:1_{08FDA7B6-CFCD-440E-BE0E-BE8720A760D7}" xr6:coauthVersionLast="47" xr6:coauthVersionMax="47" xr10:uidLastSave="{00000000-0000-0000-0000-000000000000}"/>
  <workbookProtection lockStructure="1"/>
  <bookViews>
    <workbookView xWindow="3345" yWindow="2790" windowWidth="25455" windowHeight="15210" xr2:uid="{00000000-000D-0000-FFFF-FFFF00000000}"/>
  </bookViews>
  <sheets>
    <sheet name="Worksheet" sheetId="3" r:id="rId1"/>
    <sheet name="Rates" sheetId="4" r:id="rId2"/>
  </sheets>
  <definedNames>
    <definedName name="_xlnm.Print_Titles" localSheetId="0">Worksheet!$1:$3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3" l="1"/>
  <c r="B32" i="3" l="1"/>
  <c r="D38" i="3"/>
  <c r="D34" i="3"/>
  <c r="D30" i="3"/>
  <c r="D14" i="3"/>
  <c r="B17" i="3"/>
  <c r="B27" i="3"/>
  <c r="B22" i="3"/>
  <c r="D16" i="3"/>
  <c r="D32" i="3" l="1"/>
  <c r="D6" i="4"/>
  <c r="E6" i="4" s="1"/>
  <c r="D3" i="4"/>
  <c r="E3" i="4" s="1"/>
  <c r="E15" i="3" s="1"/>
  <c r="D10" i="4"/>
  <c r="F10" i="4" s="1"/>
  <c r="F42" i="4"/>
  <c r="F34" i="4"/>
  <c r="F26" i="4"/>
  <c r="F18" i="4"/>
  <c r="E45" i="4"/>
  <c r="E42" i="4"/>
  <c r="E37" i="4"/>
  <c r="E34" i="4"/>
  <c r="E29" i="4"/>
  <c r="E26" i="4"/>
  <c r="D45" i="4"/>
  <c r="F45" i="4" s="1"/>
  <c r="D37" i="4"/>
  <c r="F37" i="4" s="1"/>
  <c r="D29" i="4"/>
  <c r="F29" i="4" s="1"/>
  <c r="D42" i="4"/>
  <c r="D34" i="4"/>
  <c r="D26" i="4"/>
  <c r="D18" i="4"/>
  <c r="E21" i="4"/>
  <c r="E18" i="4"/>
  <c r="D21" i="4"/>
  <c r="F21" i="4" s="1"/>
  <c r="E26" i="3"/>
  <c r="F26" i="3"/>
  <c r="E13" i="4"/>
  <c r="D13" i="4"/>
  <c r="F13" i="4" s="1"/>
  <c r="E21" i="3" s="1"/>
  <c r="F40" i="3"/>
  <c r="F36" i="3"/>
  <c r="F32" i="3"/>
  <c r="F21" i="3"/>
  <c r="D40" i="3"/>
  <c r="D36" i="3"/>
  <c r="D21" i="3"/>
  <c r="D26" i="3"/>
  <c r="E40" i="3"/>
  <c r="E36" i="3"/>
  <c r="E32" i="3"/>
  <c r="F16" i="3"/>
  <c r="E10" i="4"/>
  <c r="F6" i="4"/>
  <c r="F3" i="4"/>
  <c r="G26" i="4" l="1"/>
  <c r="G34" i="4"/>
  <c r="G45" i="4"/>
  <c r="G37" i="4"/>
  <c r="G42" i="4"/>
  <c r="G29" i="4"/>
  <c r="G18" i="4"/>
  <c r="G21" i="4"/>
  <c r="G13" i="4"/>
  <c r="E20" i="3"/>
  <c r="G10" i="4"/>
  <c r="E16" i="3"/>
  <c r="G6" i="4"/>
  <c r="G3" i="4"/>
  <c r="F39" i="3" l="1"/>
  <c r="F35" i="3"/>
  <c r="F25" i="3"/>
  <c r="F31" i="3"/>
  <c r="F20" i="3"/>
  <c r="F15" i="3"/>
  <c r="F4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Tania Pieper</author>
    <author>Jamie Rohloff</author>
  </authors>
  <commentList>
    <comment ref="E15" authorId="0" shapeId="0" xr:uid="{1B58CD8B-E9B1-4AC1-8B2E-AC52D5E0A2AA}">
      <text>
        <r>
          <rPr>
            <b/>
            <sz val="9"/>
            <color indexed="81"/>
            <rFont val="Tahoma"/>
            <family val="2"/>
          </rPr>
          <t xml:space="preserve">Must enter employee's age at top of page for rate to populate.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0" authorId="0" shapeId="0" xr:uid="{C97B6B17-43AE-4ED1-895E-DC4581A9D54C}">
      <text>
        <r>
          <rPr>
            <b/>
            <sz val="9"/>
            <color indexed="81"/>
            <rFont val="Tahoma"/>
            <family val="2"/>
          </rPr>
          <t>Must enter employee's age at top of page for rate to populate.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1" authorId="0" shapeId="0" xr:uid="{BF513ADA-FE6E-4DDF-AF99-5CB54A239CAB}">
      <text>
        <r>
          <rPr>
            <b/>
            <sz val="9"/>
            <color indexed="81"/>
            <rFont val="Tahoma"/>
            <family val="2"/>
          </rPr>
          <t>Cannot exceed 10x your annual salary</t>
        </r>
      </text>
    </comment>
    <comment ref="C35" authorId="1" shapeId="0" xr:uid="{CF8FC088-6169-4CD1-8C27-AFCD524CEC3B}">
      <text>
        <r>
          <rPr>
            <sz val="9"/>
            <color indexed="81"/>
            <rFont val="Tahoma"/>
            <family val="2"/>
          </rPr>
          <t>Cannot Exceed Employee AD&amp;D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tpieper</author>
  </authors>
  <commentList>
    <comment ref="A1" authorId="0" shapeId="0" xr:uid="{FB2C608F-B948-4F39-9188-C97C7F38755B}">
      <text>
        <r>
          <rPr>
            <b/>
            <sz val="8"/>
            <color indexed="81"/>
            <rFont val="Tahoma"/>
            <family val="2"/>
          </rPr>
          <t>tpieper:</t>
        </r>
        <r>
          <rPr>
            <sz val="8"/>
            <color indexed="81"/>
            <rFont val="Tahoma"/>
            <family val="2"/>
          </rPr>
          <t xml:space="preserve">
Same rates used for EE or Spouse, but Anthem does use the Spouse's actual age when calculating the  premium.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<sst xmlns="http://schemas.openxmlformats.org/spreadsheetml/2006/main" count="122" uniqueCount="49">
  <si>
    <t>Current Salary</t>
  </si>
  <si>
    <t>Employee Age</t>
  </si>
  <si>
    <r>
      <t xml:space="preserve">* Supplemental Life policies for </t>
    </r>
    <r>
      <rPr>
        <b/>
        <i/>
        <u/>
        <sz val="11"/>
        <color theme="4" tint="-0.249977111117893"/>
        <rFont val="Calibri"/>
        <family val="2"/>
        <scheme val="minor"/>
      </rPr>
      <t>both</t>
    </r>
    <r>
      <rPr>
        <b/>
        <i/>
        <sz val="11"/>
        <color theme="4" tint="-0.249977111117893"/>
        <rFont val="Calibri"/>
        <family val="2"/>
        <scheme val="minor"/>
      </rPr>
      <t xml:space="preserve"> Employee and/or Spouse coverage use the </t>
    </r>
    <r>
      <rPr>
        <b/>
        <i/>
        <u/>
        <sz val="11"/>
        <color theme="4" tint="-0.249977111117893"/>
        <rFont val="Calibri"/>
        <family val="2"/>
        <scheme val="minor"/>
      </rPr>
      <t>employee's age</t>
    </r>
    <r>
      <rPr>
        <b/>
        <i/>
        <sz val="11"/>
        <color theme="4" tint="-0.249977111117893"/>
        <rFont val="Calibri"/>
        <family val="2"/>
        <scheme val="minor"/>
      </rPr>
      <t xml:space="preserve"> to determine rates/cost.</t>
    </r>
  </si>
  <si>
    <t>Employee Supplemental Life Insurance</t>
  </si>
  <si>
    <t>Rate</t>
  </si>
  <si>
    <t>Cost</t>
  </si>
  <si>
    <t>Coverage Amount:</t>
  </si>
  <si>
    <t>($10,000 increments, Up to $1,000,000)</t>
  </si>
  <si>
    <t>EE Supplemental Life</t>
  </si>
  <si>
    <t>Guaranteed Issue:</t>
  </si>
  <si>
    <t>Spouse Supplemental Life Insurance (Employee's Age is Applied)</t>
  </si>
  <si>
    <t>($5,000 increments, Up to $250,000)</t>
  </si>
  <si>
    <t>SP Supplemental Life</t>
  </si>
  <si>
    <t>Child Supplemental Life Insurance</t>
  </si>
  <si>
    <t>($2,000 increments, Up to $10,000)</t>
  </si>
  <si>
    <t>CH Supplemental Life</t>
  </si>
  <si>
    <t>Employee Supplemental AD&amp;D Insurance</t>
  </si>
  <si>
    <t>($10,000 increments, Up to $550,000)</t>
  </si>
  <si>
    <t>EE Supplemental AD&amp;D</t>
  </si>
  <si>
    <t>Spouse Supplemental AD&amp;D Insurance</t>
  </si>
  <si>
    <t>SP Supplemental AD&amp;D</t>
  </si>
  <si>
    <t>Child Supplemental AD&amp;D Insurance</t>
  </si>
  <si>
    <t>CH Supplemental AD&amp;D</t>
  </si>
  <si>
    <t>Total Deduction from Paycheck (Bi-weekly)</t>
  </si>
  <si>
    <t>RELIANCE STANDARD SUPPLEMENTAL LIFE (EE or Spouse)</t>
  </si>
  <si>
    <t>RELIANCE STANDARD EMPLOYEE SUPPLEMENTAL LIFE (per $1000) Bi-weekly Rate</t>
  </si>
  <si>
    <t>Age</t>
  </si>
  <si>
    <t>EE Age</t>
  </si>
  <si>
    <t>Amount</t>
  </si>
  <si>
    <t>Bi-weekly</t>
  </si>
  <si>
    <t>SPOUSE SUPPLEMENTAL LIFE</t>
  </si>
  <si>
    <t>Age &gt;=70</t>
  </si>
  <si>
    <t>Benefit Amount is Reduced to 50%:</t>
  </si>
  <si>
    <t>Reliance Standard Child Supplemental Life</t>
  </si>
  <si>
    <t>Age&gt;=70, Benefit Reduced to 50%</t>
  </si>
  <si>
    <t>Reliance Standard Employee Supplemental AD&amp;D</t>
  </si>
  <si>
    <t>Reliance Standard Spouse Supplemental AD&amp;D</t>
  </si>
  <si>
    <t>Reliance Standard Child Supplemental AD&amp;D</t>
  </si>
  <si>
    <t>Reliance EOI Link</t>
  </si>
  <si>
    <t>($5,000 increments, Up to $250,000 max)</t>
  </si>
  <si>
    <t>* Enter salary to identify Basic Life and AD&amp;D (paid by City)</t>
  </si>
  <si>
    <t>Reliance Matrix Supplemental Life and AD&amp;D Options</t>
  </si>
  <si>
    <t>Last Updated 10/1/25</t>
  </si>
  <si>
    <t>FORM INSTRUCTIONS</t>
  </si>
  <si>
    <t>1. Please download this spreadsheet to calculate life insurance rates.</t>
  </si>
  <si>
    <r>
      <t xml:space="preserve">2. Fill out </t>
    </r>
    <r>
      <rPr>
        <b/>
        <u/>
        <sz val="12"/>
        <color rgb="FF000936"/>
        <rFont val="Calibri"/>
        <family val="2"/>
        <scheme val="minor"/>
      </rPr>
      <t>only</t>
    </r>
    <r>
      <rPr>
        <b/>
        <sz val="12"/>
        <color rgb="FF000936"/>
        <rFont val="Calibri"/>
        <family val="2"/>
        <scheme val="minor"/>
      </rPr>
      <t xml:space="preserve"> the Yellow boxes.</t>
    </r>
  </si>
  <si>
    <t xml:space="preserve">Open Enrollment Supplemental Life and AD&amp;D Calculation Worksheet                  </t>
  </si>
  <si>
    <t>3. Because it is Open Enrollment, enter your Age as of 1/1/2026.</t>
  </si>
  <si>
    <t>Enter your Age as of 1/1/2026.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</si>
</sst>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164" formatCode="0.0000"/>
    <numFmt numFmtId="165" formatCode="&quot;$&quot;#,##0"/>
    <numFmt numFmtId="166" formatCode="_(&quot;$&quot;* #,##0_);_(&quot;$&quot;* \(#,##0\);_(&quot;$&quot;* &quot;-&quot;??_);_(@_)"/>
    <numFmt numFmtId="167" formatCode="&quot;$&quot;#,##0.0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b/>
      <i/>
      <sz val="11"/>
      <color theme="4" tint="-0.249977111117893"/>
      <name val="Calibri"/>
      <family val="2"/>
      <scheme val="minor"/>
    </font>
    <font>
      <b/>
      <i/>
      <u/>
      <sz val="11"/>
      <color theme="4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i/>
      <sz val="8"/>
      <color rgb="FF000936"/>
      <name val="Calibri"/>
      <family val="2"/>
      <scheme val="minor"/>
    </font>
    <font>
      <b/>
      <sz val="22"/>
      <color rgb="FF000936"/>
      <name val="Calibri"/>
      <family val="2"/>
      <scheme val="minor"/>
    </font>
    <font>
      <b/>
      <sz val="14"/>
      <color rgb="FF000936"/>
      <name val="Calibri"/>
      <family val="2"/>
      <scheme val="minor"/>
    </font>
    <font>
      <sz val="11"/>
      <color rgb="FF000936"/>
      <name val="Calibri"/>
      <family val="2"/>
      <scheme val="minor"/>
    </font>
    <font>
      <b/>
      <sz val="13"/>
      <color rgb="FF000936"/>
      <name val="Calibri"/>
      <family val="2"/>
      <scheme val="minor"/>
    </font>
    <font>
      <b/>
      <sz val="12"/>
      <color rgb="FF000936"/>
      <name val="Calibri"/>
      <family val="2"/>
      <scheme val="minor"/>
    </font>
    <font>
      <i/>
      <sz val="10"/>
      <color rgb="FF000936"/>
      <name val="Calibri"/>
      <family val="2"/>
      <scheme val="minor"/>
    </font>
    <font>
      <b/>
      <u/>
      <sz val="12"/>
      <color rgb="FF000936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467F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1D8E7"/>
        <bgColor indexed="64"/>
      </patternFill>
    </fill>
    <fill>
      <patternFill patternType="solid">
        <fgColor rgb="FFFCB316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467F"/>
      </left>
      <right/>
      <top style="medium">
        <color rgb="FF00467F"/>
      </top>
      <bottom/>
      <diagonal/>
    </border>
    <border>
      <left/>
      <right/>
      <top style="medium">
        <color rgb="FF00467F"/>
      </top>
      <bottom/>
      <diagonal/>
    </border>
    <border>
      <left/>
      <right style="medium">
        <color rgb="FF00467F"/>
      </right>
      <top style="medium">
        <color rgb="FF00467F"/>
      </top>
      <bottom/>
      <diagonal/>
    </border>
    <border>
      <left style="medium">
        <color rgb="FF00467F"/>
      </left>
      <right/>
      <top/>
      <bottom/>
      <diagonal/>
    </border>
    <border>
      <left/>
      <right style="medium">
        <color rgb="FF00467F"/>
      </right>
      <top/>
      <bottom/>
      <diagonal/>
    </border>
    <border>
      <left style="medium">
        <color rgb="FF00467F"/>
      </left>
      <right/>
      <top/>
      <bottom style="medium">
        <color rgb="FF00467F"/>
      </bottom>
      <diagonal/>
    </border>
    <border>
      <left/>
      <right/>
      <top/>
      <bottom style="medium">
        <color rgb="FF00467F"/>
      </bottom>
      <diagonal/>
    </border>
    <border>
      <left/>
      <right style="medium">
        <color rgb="FF00467F"/>
      </right>
      <top/>
      <bottom style="medium">
        <color rgb="FF00467F"/>
      </bottom>
      <diagonal/>
    </border>
    <border>
      <left/>
      <right/>
      <top/>
      <bottom style="medium">
        <color rgb="FF00093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35">
    <xf numFmtId="0" fontId="0" fillId="0" borderId="0" xfId="0"/>
    <xf numFmtId="164" fontId="5" fillId="0" borderId="0" xfId="0" applyNumberFormat="1" applyFont="1"/>
    <xf numFmtId="0" fontId="5" fillId="0" borderId="0" xfId="0" applyFont="1"/>
    <xf numFmtId="44" fontId="3" fillId="3" borderId="1" xfId="1" applyFont="1" applyFill="1" applyBorder="1" applyAlignment="1" applyProtection="1">
      <alignment horizontal="center"/>
    </xf>
    <xf numFmtId="0" fontId="5" fillId="0" borderId="4" xfId="0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6" xfId="0" applyFont="1" applyBorder="1"/>
    <xf numFmtId="164" fontId="5" fillId="0" borderId="7" xfId="0" applyNumberFormat="1" applyFont="1" applyBorder="1"/>
    <xf numFmtId="44" fontId="0" fillId="0" borderId="13" xfId="1" applyFont="1" applyBorder="1" applyAlignment="1" applyProtection="1">
      <alignment horizontal="center"/>
    </xf>
    <xf numFmtId="44" fontId="0" fillId="0" borderId="7" xfId="1" applyFont="1" applyBorder="1" applyAlignment="1" applyProtection="1">
      <alignment horizontal="center"/>
    </xf>
    <xf numFmtId="44" fontId="0" fillId="0" borderId="0" xfId="1" applyFont="1" applyBorder="1" applyAlignment="1" applyProtection="1">
      <alignment horizontal="left"/>
    </xf>
    <xf numFmtId="0" fontId="0" fillId="0" borderId="8" xfId="1" applyNumberFormat="1" applyFont="1" applyBorder="1" applyAlignment="1" applyProtection="1">
      <alignment horizontal="center"/>
    </xf>
    <xf numFmtId="0" fontId="0" fillId="0" borderId="18" xfId="0" applyBorder="1" applyAlignment="1">
      <alignment horizontal="center"/>
    </xf>
    <xf numFmtId="44" fontId="0" fillId="0" borderId="18" xfId="1" applyFont="1" applyBorder="1" applyAlignment="1" applyProtection="1">
      <alignment horizontal="center"/>
    </xf>
    <xf numFmtId="44" fontId="0" fillId="0" borderId="12" xfId="1" applyFont="1" applyBorder="1" applyAlignment="1" applyProtection="1">
      <alignment horizontal="center"/>
    </xf>
    <xf numFmtId="0" fontId="5" fillId="0" borderId="8" xfId="0" applyFont="1" applyBorder="1"/>
    <xf numFmtId="164" fontId="5" fillId="0" borderId="12" xfId="0" applyNumberFormat="1" applyFont="1" applyBorder="1"/>
    <xf numFmtId="0" fontId="12" fillId="2" borderId="11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21" fillId="0" borderId="0" xfId="0" applyFont="1"/>
    <xf numFmtId="0" fontId="12" fillId="2" borderId="10" xfId="0" applyFont="1" applyFill="1" applyBorder="1" applyAlignment="1">
      <alignment horizontal="center"/>
    </xf>
    <xf numFmtId="0" fontId="12" fillId="0" borderId="18" xfId="0" applyFont="1" applyBorder="1" applyAlignment="1">
      <alignment horizontal="center"/>
    </xf>
    <xf numFmtId="165" fontId="12" fillId="0" borderId="18" xfId="0" applyNumberFormat="1" applyFont="1" applyBorder="1"/>
    <xf numFmtId="167" fontId="0" fillId="0" borderId="12" xfId="0" applyNumberFormat="1" applyBorder="1"/>
    <xf numFmtId="0" fontId="15" fillId="0" borderId="21" xfId="0" applyFont="1" applyBorder="1"/>
    <xf numFmtId="0" fontId="15" fillId="0" borderId="22" xfId="0" applyFont="1" applyBorder="1"/>
    <xf numFmtId="0" fontId="12" fillId="0" borderId="22" xfId="0" applyFont="1" applyBorder="1"/>
    <xf numFmtId="0" fontId="12" fillId="0" borderId="23" xfId="0" applyFont="1" applyBorder="1"/>
    <xf numFmtId="0" fontId="0" fillId="0" borderId="4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4" borderId="2" xfId="0" applyFont="1" applyFill="1" applyBorder="1"/>
    <xf numFmtId="0" fontId="0" fillId="4" borderId="9" xfId="0" applyFill="1" applyBorder="1"/>
    <xf numFmtId="0" fontId="0" fillId="4" borderId="3" xfId="0" applyFill="1" applyBorder="1"/>
    <xf numFmtId="1" fontId="12" fillId="0" borderId="8" xfId="0" applyNumberFormat="1" applyFon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8" xfId="1" applyNumberFormat="1" applyFont="1" applyBorder="1" applyAlignment="1" applyProtection="1">
      <alignment horizontal="center"/>
    </xf>
    <xf numFmtId="0" fontId="5" fillId="0" borderId="4" xfId="0" applyFont="1" applyBorder="1" applyAlignment="1">
      <alignment horizontal="right"/>
    </xf>
    <xf numFmtId="166" fontId="0" fillId="0" borderId="13" xfId="1" applyNumberFormat="1" applyFont="1" applyBorder="1" applyAlignment="1" applyProtection="1">
      <alignment horizontal="center"/>
    </xf>
    <xf numFmtId="166" fontId="0" fillId="0" borderId="18" xfId="1" applyNumberFormat="1" applyFont="1" applyBorder="1" applyAlignment="1" applyProtection="1">
      <alignment horizontal="center"/>
    </xf>
    <xf numFmtId="0" fontId="0" fillId="5" borderId="0" xfId="0" applyFill="1"/>
    <xf numFmtId="0" fontId="31" fillId="6" borderId="20" xfId="0" applyFont="1" applyFill="1" applyBorder="1"/>
    <xf numFmtId="0" fontId="32" fillId="6" borderId="20" xfId="0" applyFont="1" applyFill="1" applyBorder="1" applyAlignment="1">
      <alignment horizontal="center"/>
    </xf>
    <xf numFmtId="0" fontId="30" fillId="6" borderId="20" xfId="0" applyFont="1" applyFill="1" applyBorder="1"/>
    <xf numFmtId="0" fontId="3" fillId="5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8" fillId="5" borderId="0" xfId="0" applyFont="1" applyFill="1"/>
    <xf numFmtId="166" fontId="22" fillId="5" borderId="0" xfId="1" applyNumberFormat="1" applyFont="1" applyFill="1" applyBorder="1" applyAlignment="1" applyProtection="1">
      <alignment horizontal="center"/>
    </xf>
    <xf numFmtId="166" fontId="32" fillId="7" borderId="1" xfId="1" applyNumberFormat="1" applyFont="1" applyFill="1" applyBorder="1" applyProtection="1">
      <protection locked="0"/>
    </xf>
    <xf numFmtId="0" fontId="0" fillId="5" borderId="28" xfId="0" applyFill="1" applyBorder="1"/>
    <xf numFmtId="0" fontId="0" fillId="5" borderId="29" xfId="0" applyFill="1" applyBorder="1"/>
    <xf numFmtId="0" fontId="0" fillId="5" borderId="0" xfId="0" applyFill="1" applyAlignment="1">
      <alignment horizontal="center"/>
    </xf>
    <xf numFmtId="0" fontId="27" fillId="5" borderId="0" xfId="0" applyFont="1" applyFill="1" applyAlignment="1">
      <alignment horizontal="center" wrapText="1"/>
    </xf>
    <xf numFmtId="0" fontId="0" fillId="5" borderId="31" xfId="0" applyFill="1" applyBorder="1"/>
    <xf numFmtId="0" fontId="30" fillId="7" borderId="0" xfId="0" applyFont="1" applyFill="1"/>
    <xf numFmtId="0" fontId="29" fillId="7" borderId="0" xfId="0" applyFont="1" applyFill="1"/>
    <xf numFmtId="0" fontId="30" fillId="6" borderId="0" xfId="0" applyFont="1" applyFill="1"/>
    <xf numFmtId="0" fontId="30" fillId="6" borderId="0" xfId="0" applyFont="1" applyFill="1" applyAlignment="1">
      <alignment horizontal="left"/>
    </xf>
    <xf numFmtId="0" fontId="31" fillId="6" borderId="0" xfId="0" applyFont="1" applyFill="1"/>
    <xf numFmtId="0" fontId="31" fillId="6" borderId="0" xfId="0" applyFont="1" applyFill="1" applyAlignment="1">
      <alignment horizontal="right"/>
    </xf>
    <xf numFmtId="0" fontId="0" fillId="5" borderId="30" xfId="0" applyFill="1" applyBorder="1"/>
    <xf numFmtId="0" fontId="3" fillId="5" borderId="0" xfId="0" applyFont="1" applyFill="1"/>
    <xf numFmtId="0" fontId="0" fillId="5" borderId="32" xfId="0" applyFill="1" applyBorder="1"/>
    <xf numFmtId="0" fontId="0" fillId="5" borderId="33" xfId="0" applyFill="1" applyBorder="1"/>
    <xf numFmtId="0" fontId="0" fillId="5" borderId="34" xfId="0" applyFill="1" applyBorder="1"/>
    <xf numFmtId="0" fontId="0" fillId="5" borderId="27" xfId="0" applyFill="1" applyBorder="1"/>
    <xf numFmtId="0" fontId="14" fillId="5" borderId="0" xfId="0" applyFont="1" applyFill="1"/>
    <xf numFmtId="0" fontId="19" fillId="5" borderId="0" xfId="0" applyFont="1" applyFill="1"/>
    <xf numFmtId="0" fontId="17" fillId="5" borderId="0" xfId="0" applyFont="1" applyFill="1"/>
    <xf numFmtId="0" fontId="9" fillId="5" borderId="30" xfId="0" applyFont="1" applyFill="1" applyBorder="1"/>
    <xf numFmtId="0" fontId="9" fillId="5" borderId="0" xfId="0" applyFont="1" applyFill="1"/>
    <xf numFmtId="0" fontId="9" fillId="5" borderId="31" xfId="0" applyFont="1" applyFill="1" applyBorder="1"/>
    <xf numFmtId="0" fontId="9" fillId="0" borderId="0" xfId="0" applyFont="1"/>
    <xf numFmtId="0" fontId="35" fillId="5" borderId="30" xfId="0" applyFont="1" applyFill="1" applyBorder="1"/>
    <xf numFmtId="0" fontId="36" fillId="5" borderId="0" xfId="0" applyFont="1" applyFill="1"/>
    <xf numFmtId="0" fontId="35" fillId="5" borderId="0" xfId="0" applyFont="1" applyFill="1"/>
    <xf numFmtId="0" fontId="13" fillId="5" borderId="0" xfId="0" applyFont="1" applyFill="1" applyAlignment="1">
      <alignment horizontal="center"/>
    </xf>
    <xf numFmtId="0" fontId="35" fillId="5" borderId="31" xfId="0" applyFont="1" applyFill="1" applyBorder="1"/>
    <xf numFmtId="0" fontId="35" fillId="0" borderId="0" xfId="0" applyFont="1"/>
    <xf numFmtId="0" fontId="13" fillId="5" borderId="0" xfId="0" applyFont="1" applyFill="1" applyAlignment="1">
      <alignment horizontal="left"/>
    </xf>
    <xf numFmtId="0" fontId="13" fillId="5" borderId="1" xfId="0" applyFont="1" applyFill="1" applyBorder="1" applyAlignment="1">
      <alignment horizontal="center"/>
    </xf>
    <xf numFmtId="0" fontId="35" fillId="5" borderId="0" xfId="0" applyFont="1" applyFill="1" applyAlignment="1">
      <alignment horizontal="left"/>
    </xf>
    <xf numFmtId="0" fontId="3" fillId="3" borderId="0" xfId="0" applyFont="1" applyFill="1" applyAlignment="1">
      <alignment horizontal="left" indent="1"/>
    </xf>
    <xf numFmtId="0" fontId="9" fillId="3" borderId="0" xfId="0" applyFont="1" applyFill="1"/>
    <xf numFmtId="6" fontId="9" fillId="5" borderId="0" xfId="0" applyNumberFormat="1" applyFont="1" applyFill="1"/>
    <xf numFmtId="0" fontId="37" fillId="5" borderId="0" xfId="0" applyFont="1" applyFill="1" applyAlignment="1">
      <alignment horizontal="right"/>
    </xf>
    <xf numFmtId="0" fontId="37" fillId="5" borderId="0" xfId="0" applyFont="1" applyFill="1" applyAlignment="1">
      <alignment horizontal="left"/>
    </xf>
    <xf numFmtId="0" fontId="38" fillId="5" borderId="0" xfId="0" applyFont="1" applyFill="1"/>
    <xf numFmtId="0" fontId="39" fillId="5" borderId="0" xfId="0" applyFont="1" applyFill="1"/>
    <xf numFmtId="166" fontId="32" fillId="7" borderId="0" xfId="1" applyNumberFormat="1" applyFont="1" applyFill="1" applyBorder="1" applyProtection="1">
      <protection locked="0"/>
    </xf>
    <xf numFmtId="44" fontId="3" fillId="3" borderId="0" xfId="0" applyNumberFormat="1" applyFont="1" applyFill="1" applyAlignment="1">
      <alignment horizontal="center"/>
    </xf>
    <xf numFmtId="44" fontId="3" fillId="3" borderId="26" xfId="0" applyNumberFormat="1" applyFont="1" applyFill="1" applyBorder="1" applyAlignment="1">
      <alignment horizontal="center"/>
    </xf>
    <xf numFmtId="0" fontId="38" fillId="5" borderId="0" xfId="0" applyFont="1" applyFill="1" applyAlignment="1">
      <alignment horizontal="right"/>
    </xf>
    <xf numFmtId="0" fontId="16" fillId="5" borderId="35" xfId="0" quotePrefix="1" applyFont="1" applyFill="1" applyBorder="1"/>
    <xf numFmtId="6" fontId="14" fillId="5" borderId="35" xfId="0" applyNumberFormat="1" applyFont="1" applyFill="1" applyBorder="1" applyAlignment="1">
      <alignment horizontal="center"/>
    </xf>
    <xf numFmtId="0" fontId="0" fillId="5" borderId="35" xfId="0" applyFill="1" applyBorder="1"/>
    <xf numFmtId="0" fontId="9" fillId="5" borderId="35" xfId="0" applyFont="1" applyFill="1" applyBorder="1" applyAlignment="1">
      <alignment horizontal="center"/>
    </xf>
    <xf numFmtId="0" fontId="8" fillId="5" borderId="35" xfId="0" applyFont="1" applyFill="1" applyBorder="1"/>
    <xf numFmtId="0" fontId="25" fillId="5" borderId="35" xfId="2" applyFill="1" applyBorder="1" applyAlignment="1" applyProtection="1">
      <alignment horizontal="left"/>
    </xf>
    <xf numFmtId="0" fontId="2" fillId="5" borderId="35" xfId="0" applyFont="1" applyFill="1" applyBorder="1"/>
    <xf numFmtId="6" fontId="0" fillId="5" borderId="35" xfId="0" applyNumberFormat="1" applyFill="1" applyBorder="1"/>
    <xf numFmtId="0" fontId="26" fillId="5" borderId="35" xfId="2" applyFont="1" applyFill="1" applyBorder="1" applyProtection="1"/>
    <xf numFmtId="0" fontId="0" fillId="5" borderId="35" xfId="0" applyFill="1" applyBorder="1" applyAlignment="1">
      <alignment horizontal="center"/>
    </xf>
    <xf numFmtId="0" fontId="24" fillId="5" borderId="35" xfId="0" applyFont="1" applyFill="1" applyBorder="1"/>
    <xf numFmtId="0" fontId="10" fillId="5" borderId="35" xfId="0" applyFont="1" applyFill="1" applyBorder="1" applyAlignment="1">
      <alignment horizontal="right"/>
    </xf>
    <xf numFmtId="166" fontId="17" fillId="5" borderId="35" xfId="1" applyNumberFormat="1" applyFont="1" applyFill="1" applyBorder="1" applyAlignment="1" applyProtection="1">
      <alignment horizontal="center"/>
    </xf>
    <xf numFmtId="0" fontId="10" fillId="5" borderId="35" xfId="0" applyFont="1" applyFill="1" applyBorder="1" applyAlignment="1">
      <alignment horizontal="left"/>
    </xf>
    <xf numFmtId="0" fontId="32" fillId="7" borderId="0" xfId="0" applyFont="1" applyFill="1"/>
    <xf numFmtId="0" fontId="32" fillId="7" borderId="36" xfId="0" applyFont="1" applyFill="1" applyBorder="1" applyAlignment="1" applyProtection="1">
      <alignment horizontal="center"/>
      <protection locked="0"/>
    </xf>
    <xf numFmtId="0" fontId="13" fillId="5" borderId="22" xfId="0" applyFont="1" applyFill="1" applyBorder="1" applyAlignment="1">
      <alignment horizontal="right" wrapText="1"/>
    </xf>
    <xf numFmtId="0" fontId="13" fillId="5" borderId="23" xfId="0" applyFont="1" applyFill="1" applyBorder="1" applyAlignment="1">
      <alignment horizontal="right" wrapText="1"/>
    </xf>
    <xf numFmtId="0" fontId="13" fillId="5" borderId="20" xfId="0" applyFont="1" applyFill="1" applyBorder="1" applyAlignment="1">
      <alignment horizontal="right" wrapText="1"/>
    </xf>
    <xf numFmtId="0" fontId="13" fillId="5" borderId="25" xfId="0" applyFont="1" applyFill="1" applyBorder="1" applyAlignment="1">
      <alignment horizontal="right" wrapText="1"/>
    </xf>
    <xf numFmtId="0" fontId="33" fillId="6" borderId="0" xfId="0" applyFont="1" applyFill="1" applyAlignment="1">
      <alignment horizontal="left" vertical="top" wrapText="1"/>
    </xf>
    <xf numFmtId="0" fontId="33" fillId="6" borderId="20" xfId="0" applyFont="1" applyFill="1" applyBorder="1" applyAlignment="1">
      <alignment horizontal="left" vertical="top" wrapText="1"/>
    </xf>
    <xf numFmtId="0" fontId="28" fillId="5" borderId="0" xfId="0" applyFont="1" applyFill="1" applyAlignment="1">
      <alignment horizontal="left" vertical="center" wrapText="1"/>
    </xf>
    <xf numFmtId="0" fontId="0" fillId="5" borderId="0" xfId="0" applyFill="1" applyAlignment="1">
      <alignment horizontal="center"/>
    </xf>
    <xf numFmtId="0" fontId="32" fillId="7" borderId="0" xfId="0" applyFont="1" applyFill="1" applyAlignment="1">
      <alignment horizontal="left"/>
    </xf>
    <xf numFmtId="0" fontId="0" fillId="5" borderId="28" xfId="0" applyFill="1" applyBorder="1" applyAlignment="1">
      <alignment horizontal="center"/>
    </xf>
    <xf numFmtId="0" fontId="29" fillId="7" borderId="0" xfId="0" applyFont="1" applyFill="1" applyAlignment="1">
      <alignment horizontal="left" vertical="center"/>
    </xf>
    <xf numFmtId="44" fontId="32" fillId="7" borderId="0" xfId="1" applyFont="1" applyFill="1" applyBorder="1" applyAlignment="1" applyProtection="1">
      <alignment horizontal="center"/>
      <protection locked="0"/>
    </xf>
    <xf numFmtId="0" fontId="23" fillId="5" borderId="22" xfId="0" applyFont="1" applyFill="1" applyBorder="1" applyAlignment="1">
      <alignment horizontal="left" vertical="center"/>
    </xf>
    <xf numFmtId="0" fontId="23" fillId="5" borderId="0" xfId="0" applyFont="1" applyFill="1" applyAlignment="1">
      <alignment horizontal="left" vertical="center"/>
    </xf>
    <xf numFmtId="44" fontId="23" fillId="5" borderId="21" xfId="0" applyNumberFormat="1" applyFont="1" applyFill="1" applyBorder="1" applyAlignment="1">
      <alignment horizontal="left"/>
    </xf>
    <xf numFmtId="44" fontId="23" fillId="5" borderId="19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56">
    <dxf>
      <font>
        <color theme="0"/>
      </font>
    </dxf>
    <dxf>
      <font>
        <strike val="0"/>
        <u/>
        <color rgb="FF0070C0"/>
      </font>
    </dxf>
    <dxf>
      <font>
        <color theme="0"/>
      </font>
    </dxf>
    <dxf>
      <font>
        <u/>
        <color rgb="FF0070C0"/>
      </font>
    </dxf>
    <dxf>
      <font>
        <u/>
        <color theme="0"/>
      </font>
    </dxf>
    <dxf>
      <font>
        <color theme="0"/>
      </font>
    </dxf>
    <dxf>
      <font>
        <b/>
        <i/>
        <color rgb="FFFF0000"/>
      </font>
      <fill>
        <patternFill patternType="none">
          <bgColor auto="1"/>
        </patternFill>
      </fill>
    </dxf>
    <dxf>
      <font>
        <b/>
        <i/>
        <color rgb="FFFF0000"/>
      </font>
    </dxf>
    <dxf>
      <font>
        <b/>
        <i/>
        <color rgb="FFFF0000"/>
      </font>
      <fill>
        <patternFill patternType="none">
          <bgColor auto="1"/>
        </patternFill>
      </fill>
    </dxf>
    <dxf>
      <font>
        <b/>
        <i/>
        <color rgb="FFFF0000"/>
      </font>
    </dxf>
    <dxf>
      <font>
        <b/>
        <i/>
        <color rgb="FFFF0000"/>
      </font>
      <fill>
        <patternFill patternType="none">
          <bgColor auto="1"/>
        </patternFill>
      </fill>
    </dxf>
    <dxf>
      <font>
        <b/>
        <i/>
        <color rgb="FFFF0000"/>
      </font>
    </dxf>
    <dxf>
      <font>
        <b/>
        <i/>
        <color rgb="FFFF0000"/>
      </font>
      <fill>
        <patternFill patternType="none">
          <bgColor auto="1"/>
        </patternFill>
      </fill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  <color rgb="FFFF0000"/>
      </font>
    </dxf>
    <dxf>
      <font>
        <b/>
        <i/>
        <color rgb="FFFF0000"/>
      </font>
      <fill>
        <patternFill patternType="none">
          <bgColor auto="1"/>
        </patternFill>
      </fill>
    </dxf>
    <dxf>
      <font>
        <b/>
        <i/>
        <color rgb="FFFF0000"/>
      </font>
    </dxf>
    <dxf>
      <font>
        <b/>
        <i/>
        <color rgb="FFFF0000"/>
      </font>
      <fill>
        <patternFill patternType="none">
          <bgColor auto="1"/>
        </patternFill>
      </fill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  <fill>
        <patternFill patternType="none">
          <bgColor auto="1"/>
        </patternFill>
      </fill>
    </dxf>
    <dxf>
      <font>
        <b/>
        <i/>
        <color rgb="FFFF0000"/>
      </font>
    </dxf>
    <dxf>
      <font>
        <b/>
        <i val="0"/>
        <color rgb="FFFF0000"/>
      </font>
    </dxf>
    <dxf>
      <font>
        <b/>
        <i/>
        <color rgb="FFFF0000"/>
      </font>
    </dxf>
    <dxf>
      <font>
        <b/>
        <i/>
        <color rgb="FFFF0000"/>
      </font>
      <fill>
        <patternFill patternType="none">
          <bgColor auto="1"/>
        </patternFill>
      </fill>
    </dxf>
    <dxf>
      <font>
        <b/>
        <i/>
        <color rgb="FFFF0000"/>
      </font>
    </dxf>
    <dxf>
      <font>
        <b/>
        <i/>
        <color rgb="FFFF0000"/>
      </font>
      <fill>
        <patternFill patternType="none">
          <bgColor auto="1"/>
        </patternFill>
      </fill>
    </dxf>
    <dxf>
      <font>
        <b/>
        <i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 val="0"/>
        <color rgb="FFFF0000"/>
      </font>
    </dxf>
    <dxf>
      <font>
        <b/>
        <i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rgb="FFFF0000"/>
      </font>
    </dxf>
    <dxf>
      <font>
        <color theme="0"/>
      </font>
    </dxf>
    <dxf>
      <font>
        <b/>
        <i/>
        <strike val="0"/>
        <color rgb="FFFF0000"/>
      </font>
    </dxf>
    <dxf>
      <font>
        <b/>
        <i/>
        <color rgb="FFFF0000"/>
      </font>
    </dxf>
    <dxf>
      <font>
        <b/>
        <i/>
        <color theme="0"/>
      </font>
    </dxf>
  </dxfs>
  <tableStyles count="0" defaultTableStyle="TableStyleMedium2" defaultPivotStyle="PivotStyleLight16"/>
  <colors>
    <mruColors>
      <color rgb="FFFCB316"/>
      <color rgb="FF000936"/>
      <color rgb="FF00467F"/>
      <color rgb="FFC1D8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na3.docusign.net/Member/PowerFormSigning.aspx?PowerFormId=3df3549d-e12e-4150-9b7a-2a36056ba593&amp;env=na3&amp;acct=05544466-1ed5-4fdc-98ef-48e0f493367c&amp;v=2" TargetMode="External"/><Relationship Id="rId1" Type="http://schemas.openxmlformats.org/officeDocument/2006/relationships/hyperlink" Target="https://na3.docusign.net/Member/PowerFormSigning.aspx?PowerFormId=3df3549d-e12e-4150-9b7a-2a36056ba593&amp;env=na3&amp;acct=05544466-1ed5-4fdc-98ef-48e0f493367c&amp;v=2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8AE68-F51F-45AF-BF90-2C565B5593F3}">
  <sheetPr>
    <pageSetUpPr fitToPage="1"/>
  </sheetPr>
  <dimension ref="A1:M47"/>
  <sheetViews>
    <sheetView tabSelected="1" zoomScaleNormal="100" zoomScaleSheetLayoutView="85" workbookViewId="0">
      <pane ySplit="9" topLeftCell="A10" activePane="bottomLeft" state="frozen"/>
      <selection pane="bottomLeft" activeCell="L6" sqref="L6"/>
    </sheetView>
  </sheetViews>
  <sheetFormatPr defaultRowHeight="15" x14ac:dyDescent="0.25"/>
  <cols>
    <col min="1" max="1" width="2.28515625" customWidth="1"/>
    <col min="2" max="3" width="25.7109375" customWidth="1"/>
    <col min="4" max="4" width="40.7109375" customWidth="1"/>
    <col min="5" max="6" width="15.5703125" bestFit="1" customWidth="1"/>
    <col min="7" max="7" width="16.28515625" customWidth="1"/>
    <col min="8" max="8" width="15.5703125" customWidth="1"/>
    <col min="9" max="9" width="2.28515625" customWidth="1"/>
  </cols>
  <sheetData>
    <row r="1" spans="1:13" x14ac:dyDescent="0.25">
      <c r="A1" s="69"/>
      <c r="B1" s="122" t="e" vm="1">
        <v>#VALUE!</v>
      </c>
      <c r="C1" s="122"/>
      <c r="D1" s="53"/>
      <c r="E1" s="53"/>
      <c r="F1" s="53"/>
      <c r="G1" s="53"/>
      <c r="H1" s="53"/>
      <c r="I1" s="54"/>
    </row>
    <row r="2" spans="1:13" ht="60" customHeight="1" x14ac:dyDescent="0.25">
      <c r="A2" s="64"/>
      <c r="B2" s="120"/>
      <c r="C2" s="120"/>
      <c r="D2" s="119" t="s">
        <v>46</v>
      </c>
      <c r="E2" s="119"/>
      <c r="F2" s="119"/>
      <c r="G2" s="119"/>
      <c r="H2" s="56" t="s">
        <v>42</v>
      </c>
      <c r="I2" s="57"/>
    </row>
    <row r="3" spans="1:13" ht="15.75" x14ac:dyDescent="0.25">
      <c r="A3" s="64"/>
      <c r="B3" s="123" t="s">
        <v>43</v>
      </c>
      <c r="C3" s="123"/>
      <c r="D3" s="121" t="s">
        <v>44</v>
      </c>
      <c r="E3" s="121"/>
      <c r="F3" s="121"/>
      <c r="G3" s="121"/>
      <c r="H3" s="58"/>
      <c r="I3" s="57"/>
    </row>
    <row r="4" spans="1:13" ht="15.75" x14ac:dyDescent="0.25">
      <c r="A4" s="64"/>
      <c r="B4" s="123"/>
      <c r="C4" s="123"/>
      <c r="D4" s="121" t="s">
        <v>45</v>
      </c>
      <c r="E4" s="121"/>
      <c r="F4" s="121"/>
      <c r="G4" s="121"/>
      <c r="H4" s="58"/>
      <c r="I4" s="57"/>
    </row>
    <row r="5" spans="1:13" ht="18.75" x14ac:dyDescent="0.3">
      <c r="A5" s="64"/>
      <c r="B5" s="123"/>
      <c r="C5" s="123"/>
      <c r="D5" s="121" t="s">
        <v>47</v>
      </c>
      <c r="E5" s="121"/>
      <c r="F5" s="121"/>
      <c r="G5" s="121"/>
      <c r="H5" s="59"/>
      <c r="I5" s="57"/>
    </row>
    <row r="6" spans="1:13" x14ac:dyDescent="0.25">
      <c r="A6" s="64"/>
      <c r="B6" s="60"/>
      <c r="C6" s="60"/>
      <c r="D6" s="61"/>
      <c r="E6" s="61"/>
      <c r="F6" s="61"/>
      <c r="G6" s="61"/>
      <c r="H6" s="60"/>
      <c r="I6" s="57"/>
    </row>
    <row r="7" spans="1:13" ht="18" thickBot="1" x14ac:dyDescent="0.35">
      <c r="A7" s="64"/>
      <c r="B7" s="62"/>
      <c r="C7" s="62"/>
      <c r="D7" s="62"/>
      <c r="E7" s="63" t="s">
        <v>0</v>
      </c>
      <c r="F7" s="124"/>
      <c r="G7" s="124"/>
      <c r="H7" s="60"/>
      <c r="I7" s="57"/>
    </row>
    <row r="8" spans="1:13" ht="17.25" customHeight="1" thickBot="1" x14ac:dyDescent="0.35">
      <c r="A8" s="64"/>
      <c r="B8" s="62" t="s">
        <v>1</v>
      </c>
      <c r="C8" s="112"/>
      <c r="D8" s="111" t="s">
        <v>48</v>
      </c>
      <c r="E8" s="60"/>
      <c r="F8" s="117" t="s">
        <v>40</v>
      </c>
      <c r="G8" s="117"/>
      <c r="H8" s="117"/>
      <c r="I8" s="57"/>
    </row>
    <row r="9" spans="1:13" ht="18" customHeight="1" thickBot="1" x14ac:dyDescent="0.35">
      <c r="A9" s="64"/>
      <c r="B9" s="45"/>
      <c r="C9" s="46"/>
      <c r="D9" s="47"/>
      <c r="E9" s="47"/>
      <c r="F9" s="118"/>
      <c r="G9" s="118"/>
      <c r="H9" s="118"/>
      <c r="I9" s="57"/>
    </row>
    <row r="10" spans="1:13" ht="15.6" customHeight="1" x14ac:dyDescent="0.25">
      <c r="A10" s="64"/>
      <c r="B10" s="125" t="s">
        <v>41</v>
      </c>
      <c r="C10" s="125"/>
      <c r="D10" s="125"/>
      <c r="E10" s="125"/>
      <c r="F10" s="125"/>
      <c r="G10" s="125"/>
      <c r="H10" s="125"/>
      <c r="I10" s="57"/>
      <c r="M10" s="23"/>
    </row>
    <row r="11" spans="1:13" ht="17.45" customHeight="1" x14ac:dyDescent="0.25">
      <c r="A11" s="64"/>
      <c r="B11" s="126"/>
      <c r="C11" s="126"/>
      <c r="D11" s="126"/>
      <c r="E11" s="126"/>
      <c r="F11" s="126"/>
      <c r="G11" s="126"/>
      <c r="H11" s="126"/>
      <c r="I11" s="57"/>
    </row>
    <row r="12" spans="1:13" ht="15.75" x14ac:dyDescent="0.25">
      <c r="A12" s="64"/>
      <c r="B12" s="70"/>
      <c r="C12" s="48"/>
      <c r="D12" s="44"/>
      <c r="E12" s="44"/>
      <c r="F12" s="44"/>
      <c r="G12" s="44"/>
      <c r="H12" s="44"/>
      <c r="I12" s="57"/>
    </row>
    <row r="13" spans="1:13" x14ac:dyDescent="0.25">
      <c r="A13" s="64"/>
      <c r="B13" s="71" t="s">
        <v>2</v>
      </c>
      <c r="C13" s="44"/>
      <c r="D13" s="44"/>
      <c r="E13" s="44"/>
      <c r="F13" s="44"/>
      <c r="G13" s="44"/>
      <c r="H13" s="44"/>
      <c r="I13" s="57"/>
    </row>
    <row r="14" spans="1:13" s="82" customFormat="1" ht="21.75" customHeight="1" x14ac:dyDescent="0.3">
      <c r="A14" s="77"/>
      <c r="B14" s="78" t="s">
        <v>3</v>
      </c>
      <c r="C14" s="79"/>
      <c r="D14" s="85" t="str">
        <f>IF(C15&gt;1000000,"*Maximum Coverage Amount is $1,000,000"," ")</f>
        <v xml:space="preserve"> </v>
      </c>
      <c r="E14" s="80" t="s">
        <v>4</v>
      </c>
      <c r="F14" s="84" t="s">
        <v>5</v>
      </c>
      <c r="G14" s="79"/>
      <c r="H14" s="79"/>
      <c r="I14" s="81"/>
    </row>
    <row r="15" spans="1:13" s="76" customFormat="1" ht="15.75" x14ac:dyDescent="0.25">
      <c r="A15" s="73"/>
      <c r="B15" s="65" t="s">
        <v>6</v>
      </c>
      <c r="C15" s="93"/>
      <c r="D15" s="92" t="s">
        <v>7</v>
      </c>
      <c r="E15" s="49">
        <f>IF(C8&lt;70,Rates!E3,Rates!E10)</f>
        <v>0</v>
      </c>
      <c r="F15" s="95">
        <f>IF(C8&lt;70,Rates!G3,Rates!G10)</f>
        <v>0</v>
      </c>
      <c r="G15" s="86" t="s">
        <v>8</v>
      </c>
      <c r="H15" s="87"/>
      <c r="I15" s="75"/>
    </row>
    <row r="16" spans="1:13" s="76" customFormat="1" ht="15.75" x14ac:dyDescent="0.25">
      <c r="A16" s="73"/>
      <c r="B16" s="65" t="s">
        <v>9</v>
      </c>
      <c r="C16" s="88">
        <v>300000</v>
      </c>
      <c r="D16" s="96" t="str">
        <f>IF(AND($C$8&gt;=70,C15&gt;0),"*At age 70+, benefits reduce to 50%"," ")</f>
        <v xml:space="preserve"> </v>
      </c>
      <c r="E16" s="51" t="str">
        <f>IF(AND(C8&gt;=70,Worksheet!C15&gt;0),Rates!F10," ")</f>
        <v xml:space="preserve"> </v>
      </c>
      <c r="F16" s="91" t="str">
        <f>IF(AND(C8&gt;=70,Worksheet!C15&gt;0)," x Rate = Cost"," ")</f>
        <v xml:space="preserve"> </v>
      </c>
      <c r="G16" s="74"/>
      <c r="H16" s="74"/>
      <c r="I16" s="75"/>
    </row>
    <row r="17" spans="1:9" ht="18" thickBot="1" x14ac:dyDescent="0.35">
      <c r="A17" s="64"/>
      <c r="B17" s="97" t="str">
        <f>IF(C15&gt;300000,"Amounts &gt;$300,000 require additional review by Reliance Medical Underwriting; click the following link to complete the EOI application "," ")</f>
        <v xml:space="preserve"> </v>
      </c>
      <c r="C17" s="98"/>
      <c r="D17" s="99"/>
      <c r="E17" s="100"/>
      <c r="F17" s="100"/>
      <c r="G17" s="101"/>
      <c r="H17" s="102" t="s">
        <v>38</v>
      </c>
      <c r="I17" s="57"/>
    </row>
    <row r="18" spans="1:9" ht="17.25" x14ac:dyDescent="0.3">
      <c r="A18" s="64"/>
      <c r="B18" s="44"/>
      <c r="C18" s="44"/>
      <c r="D18" s="44"/>
      <c r="E18" s="49"/>
      <c r="F18" s="49"/>
      <c r="G18" s="50"/>
      <c r="H18" s="44"/>
      <c r="I18" s="57"/>
    </row>
    <row r="19" spans="1:9" s="82" customFormat="1" ht="18.75" x14ac:dyDescent="0.3">
      <c r="A19" s="77"/>
      <c r="B19" s="78" t="s">
        <v>10</v>
      </c>
      <c r="C19" s="79"/>
      <c r="D19" s="83"/>
      <c r="E19" s="80" t="s">
        <v>4</v>
      </c>
      <c r="F19" s="84" t="s">
        <v>5</v>
      </c>
      <c r="G19" s="79"/>
      <c r="H19" s="79"/>
      <c r="I19" s="81"/>
    </row>
    <row r="20" spans="1:9" s="76" customFormat="1" ht="15.75" x14ac:dyDescent="0.25">
      <c r="A20" s="73"/>
      <c r="B20" s="65" t="s">
        <v>6</v>
      </c>
      <c r="C20" s="93"/>
      <c r="D20" s="74" t="s">
        <v>39</v>
      </c>
      <c r="E20" s="49">
        <f>IF(C8&lt;70,Rates!E6,Rates!E10)</f>
        <v>0</v>
      </c>
      <c r="F20" s="94">
        <f>IF(C8&lt;70,Rates!G6,Rates!G13)</f>
        <v>0</v>
      </c>
      <c r="G20" s="86" t="s">
        <v>12</v>
      </c>
      <c r="H20" s="87"/>
      <c r="I20" s="75"/>
    </row>
    <row r="21" spans="1:9" s="76" customFormat="1" ht="15.75" x14ac:dyDescent="0.25">
      <c r="A21" s="73"/>
      <c r="B21" s="65" t="s">
        <v>9</v>
      </c>
      <c r="C21" s="88">
        <v>30000</v>
      </c>
      <c r="D21" s="89" t="str">
        <f>IF(AND($C$8&gt;=70,C20&gt;0),"*At age 70+, benefits reduce to 50%"," ")</f>
        <v xml:space="preserve"> </v>
      </c>
      <c r="E21" s="51" t="str">
        <f>IF(AND($C$8&gt;=70,Worksheet!C20&gt;0),Rates!F13," ")</f>
        <v xml:space="preserve"> </v>
      </c>
      <c r="F21" s="91" t="str">
        <f>IF(AND($C$8&gt;=70,C20&gt;0)," x Rate = Cost"," ")</f>
        <v xml:space="preserve"> </v>
      </c>
      <c r="G21" s="74"/>
      <c r="H21" s="74"/>
      <c r="I21" s="75"/>
    </row>
    <row r="22" spans="1:9" ht="18" thickBot="1" x14ac:dyDescent="0.35">
      <c r="A22" s="64"/>
      <c r="B22" s="103" t="str">
        <f>IF(C20&gt;30000,"*Amounts &gt; $30,000 require additional review by Reliance Medical Underwriting, click the following link to complete the EOI application:"," ")</f>
        <v xml:space="preserve"> </v>
      </c>
      <c r="C22" s="104"/>
      <c r="D22" s="99"/>
      <c r="E22" s="100"/>
      <c r="F22" s="100"/>
      <c r="G22" s="101"/>
      <c r="H22" s="105" t="s">
        <v>38</v>
      </c>
      <c r="I22" s="57"/>
    </row>
    <row r="23" spans="1:9" ht="17.25" x14ac:dyDescent="0.3">
      <c r="A23" s="64"/>
      <c r="B23" s="44"/>
      <c r="C23" s="44"/>
      <c r="D23" s="44"/>
      <c r="E23" s="49"/>
      <c r="F23" s="49"/>
      <c r="G23" s="50"/>
      <c r="H23" s="44"/>
      <c r="I23" s="57"/>
    </row>
    <row r="24" spans="1:9" s="82" customFormat="1" ht="18.75" x14ac:dyDescent="0.3">
      <c r="A24" s="77"/>
      <c r="B24" s="78" t="s">
        <v>13</v>
      </c>
      <c r="C24" s="79"/>
      <c r="D24" s="79"/>
      <c r="E24" s="80" t="s">
        <v>4</v>
      </c>
      <c r="F24" s="80" t="s">
        <v>5</v>
      </c>
      <c r="G24" s="79"/>
      <c r="H24" s="79"/>
      <c r="I24" s="81"/>
    </row>
    <row r="25" spans="1:9" s="76" customFormat="1" ht="15.75" x14ac:dyDescent="0.25">
      <c r="A25" s="73"/>
      <c r="B25" s="65" t="s">
        <v>6</v>
      </c>
      <c r="C25" s="52"/>
      <c r="D25" s="74" t="s">
        <v>14</v>
      </c>
      <c r="E25" s="49">
        <v>5.5399999999999998E-2</v>
      </c>
      <c r="F25" s="3">
        <f>IF(C8&lt;70,Rates!G18,Rates!G21)</f>
        <v>0</v>
      </c>
      <c r="G25" s="86" t="s">
        <v>15</v>
      </c>
      <c r="H25" s="87"/>
      <c r="I25" s="75"/>
    </row>
    <row r="26" spans="1:9" s="76" customFormat="1" ht="15.75" x14ac:dyDescent="0.25">
      <c r="A26" s="73"/>
      <c r="B26" s="65" t="s">
        <v>9</v>
      </c>
      <c r="C26" s="88">
        <v>10000</v>
      </c>
      <c r="D26" s="89" t="str">
        <f>IF(AND($C$8&gt;=70,C25&gt;0),"*At age 70+, benefits reduce to 50%"," ")</f>
        <v xml:space="preserve"> </v>
      </c>
      <c r="E26" s="51" t="str">
        <f>IF(AND($C$8&gt;=70,C25&gt;0),(C25*0.5)," ")</f>
        <v xml:space="preserve"> </v>
      </c>
      <c r="F26" s="90" t="str">
        <f>IF(AND($C$8&gt;=70,C25&gt;0)," x Rate = Cost"," ")</f>
        <v xml:space="preserve"> </v>
      </c>
      <c r="G26" s="74"/>
      <c r="H26" s="74"/>
      <c r="I26" s="75"/>
    </row>
    <row r="27" spans="1:9" ht="15.75" thickBot="1" x14ac:dyDescent="0.3">
      <c r="A27" s="64"/>
      <c r="B27" s="99" t="str">
        <f>IF(C25&gt;10000,"*Child Supplemental Life has a maximum benefit of $10,000"," ")</f>
        <v xml:space="preserve"> </v>
      </c>
      <c r="C27" s="99"/>
      <c r="D27" s="99"/>
      <c r="E27" s="106"/>
      <c r="F27" s="106"/>
      <c r="G27" s="99"/>
      <c r="H27" s="99"/>
      <c r="I27" s="57"/>
    </row>
    <row r="28" spans="1:9" x14ac:dyDescent="0.25">
      <c r="A28" s="64"/>
      <c r="B28" s="120"/>
      <c r="C28" s="120"/>
      <c r="D28" s="120"/>
      <c r="E28" s="120"/>
      <c r="F28" s="120"/>
      <c r="G28" s="120"/>
      <c r="H28" s="120"/>
      <c r="I28" s="57"/>
    </row>
    <row r="29" spans="1:9" x14ac:dyDescent="0.25">
      <c r="A29" s="64"/>
      <c r="B29" s="72"/>
      <c r="C29" s="44"/>
      <c r="D29" s="44"/>
      <c r="E29" s="55"/>
      <c r="F29" s="55"/>
      <c r="G29" s="44"/>
      <c r="H29" s="44"/>
      <c r="I29" s="57"/>
    </row>
    <row r="30" spans="1:9" s="82" customFormat="1" ht="18.75" x14ac:dyDescent="0.3">
      <c r="A30" s="77"/>
      <c r="B30" s="78" t="s">
        <v>16</v>
      </c>
      <c r="C30" s="79"/>
      <c r="D30" s="44" t="str">
        <f>IF(C31&gt;550000,"*Maximum Coverage Amount is $550,000"," ")</f>
        <v xml:space="preserve"> </v>
      </c>
      <c r="E30" s="80" t="s">
        <v>4</v>
      </c>
      <c r="F30" s="80" t="s">
        <v>5</v>
      </c>
      <c r="G30" s="79"/>
      <c r="H30" s="79"/>
      <c r="I30" s="81"/>
    </row>
    <row r="31" spans="1:9" s="76" customFormat="1" ht="15.75" x14ac:dyDescent="0.25">
      <c r="A31" s="73"/>
      <c r="B31" s="65" t="s">
        <v>6</v>
      </c>
      <c r="C31" s="52"/>
      <c r="D31" s="74" t="s">
        <v>17</v>
      </c>
      <c r="E31" s="49">
        <v>1.15E-2</v>
      </c>
      <c r="F31" s="3">
        <f>IF(C8&lt;70,Rates!G26,Rates!G29)</f>
        <v>0</v>
      </c>
      <c r="G31" s="86" t="s">
        <v>18</v>
      </c>
      <c r="H31" s="87"/>
      <c r="I31" s="75"/>
    </row>
    <row r="32" spans="1:9" ht="15.75" thickBot="1" x14ac:dyDescent="0.3">
      <c r="A32" s="64"/>
      <c r="B32" s="107" t="str">
        <f>IF($C$31&gt;(10*$F$7),"*Coverage CANNOT exceed 10x salary"," ")</f>
        <v xml:space="preserve"> </v>
      </c>
      <c r="C32" s="104"/>
      <c r="D32" s="108" t="str">
        <f>IF(AND($C$8&gt;=70,C31&gt;0),"*At age 70+, benefits reduce to 50%"," ")</f>
        <v xml:space="preserve"> </v>
      </c>
      <c r="E32" s="109" t="str">
        <f>IF(AND($C$8&gt;=70,C31&gt;0),(C31*0.5)," ")</f>
        <v xml:space="preserve"> </v>
      </c>
      <c r="F32" s="110" t="str">
        <f>IF(AND($C$8&gt;=70,C31&gt;0)," x Rate = Cost"," ")</f>
        <v xml:space="preserve"> </v>
      </c>
      <c r="G32" s="99"/>
      <c r="H32" s="99"/>
      <c r="I32" s="57"/>
    </row>
    <row r="33" spans="1:9" x14ac:dyDescent="0.25">
      <c r="A33" s="64"/>
      <c r="B33" s="44"/>
      <c r="C33" s="44"/>
      <c r="D33" s="44"/>
      <c r="E33" s="55"/>
      <c r="F33" s="55"/>
      <c r="G33" s="44"/>
      <c r="H33" s="44"/>
      <c r="I33" s="57"/>
    </row>
    <row r="34" spans="1:9" s="82" customFormat="1" ht="18.75" x14ac:dyDescent="0.3">
      <c r="A34" s="77"/>
      <c r="B34" s="78" t="s">
        <v>19</v>
      </c>
      <c r="C34" s="79"/>
      <c r="D34" s="44" t="str">
        <f>IF(C35&gt;250000,"*Maximum Coverage Amount is $250,000"," ")</f>
        <v xml:space="preserve"> </v>
      </c>
      <c r="E34" s="80" t="s">
        <v>4</v>
      </c>
      <c r="F34" s="80" t="s">
        <v>5</v>
      </c>
      <c r="G34" s="79"/>
      <c r="H34" s="79"/>
      <c r="I34" s="81"/>
    </row>
    <row r="35" spans="1:9" s="76" customFormat="1" ht="15.75" x14ac:dyDescent="0.25">
      <c r="A35" s="73"/>
      <c r="B35" s="65" t="s">
        <v>6</v>
      </c>
      <c r="C35" s="52"/>
      <c r="D35" s="74" t="s">
        <v>11</v>
      </c>
      <c r="E35" s="49">
        <v>1.15E-2</v>
      </c>
      <c r="F35" s="3">
        <f>IF(C8&lt;70,Rates!G34,Rates!G37)</f>
        <v>0</v>
      </c>
      <c r="G35" s="86" t="s">
        <v>20</v>
      </c>
      <c r="H35" s="87"/>
      <c r="I35" s="75"/>
    </row>
    <row r="36" spans="1:9" ht="15.75" thickBot="1" x14ac:dyDescent="0.3">
      <c r="A36" s="64"/>
      <c r="B36" s="107" t="str">
        <f>IF($C$35&gt;$C$31,"*Spouse AD&amp;D cannot exceed Employee AD&amp;D"," ")</f>
        <v xml:space="preserve"> </v>
      </c>
      <c r="C36" s="104"/>
      <c r="D36" s="108" t="str">
        <f>IF(AND($C$8&gt;=70,C35&gt;0),"*At age 70+, benefits reduce to 50%"," ")</f>
        <v xml:space="preserve"> </v>
      </c>
      <c r="E36" s="109" t="str">
        <f>IF(AND($C$8&gt;=70,C35&gt;0),(C35*0.5)," ")</f>
        <v xml:space="preserve"> </v>
      </c>
      <c r="F36" s="110" t="str">
        <f>IF(AND($C$8&gt;=70,C35&gt;0)," x Rate = Cost"," ")</f>
        <v xml:space="preserve"> </v>
      </c>
      <c r="G36" s="99"/>
      <c r="H36" s="99"/>
      <c r="I36" s="57"/>
    </row>
    <row r="37" spans="1:9" ht="15.75" x14ac:dyDescent="0.25">
      <c r="A37" s="64"/>
      <c r="B37" s="44"/>
      <c r="C37" s="44"/>
      <c r="D37" s="65"/>
      <c r="E37" s="55"/>
      <c r="F37" s="55"/>
      <c r="G37" s="44"/>
      <c r="H37" s="44"/>
      <c r="I37" s="57"/>
    </row>
    <row r="38" spans="1:9" s="82" customFormat="1" ht="18.75" x14ac:dyDescent="0.3">
      <c r="A38" s="77"/>
      <c r="B38" s="78" t="s">
        <v>21</v>
      </c>
      <c r="C38" s="79"/>
      <c r="D38" s="44" t="str">
        <f>IF(C39&gt;10000,"*Maximum Coverage Amount is $10,000"," ")</f>
        <v xml:space="preserve"> </v>
      </c>
      <c r="E38" s="80" t="s">
        <v>4</v>
      </c>
      <c r="F38" s="80" t="s">
        <v>5</v>
      </c>
      <c r="G38" s="79"/>
      <c r="H38" s="79"/>
      <c r="I38" s="81"/>
    </row>
    <row r="39" spans="1:9" s="76" customFormat="1" ht="15.75" x14ac:dyDescent="0.25">
      <c r="A39" s="73"/>
      <c r="B39" s="65" t="s">
        <v>6</v>
      </c>
      <c r="C39" s="52"/>
      <c r="D39" s="74" t="s">
        <v>14</v>
      </c>
      <c r="E39" s="49">
        <v>1.15E-2</v>
      </c>
      <c r="F39" s="3">
        <f>IF(C8&lt;70,Rates!G42,Rates!G45)</f>
        <v>0</v>
      </c>
      <c r="G39" s="86" t="s">
        <v>22</v>
      </c>
      <c r="H39" s="87"/>
      <c r="I39" s="75"/>
    </row>
    <row r="40" spans="1:9" ht="15.75" thickBot="1" x14ac:dyDescent="0.3">
      <c r="A40" s="64"/>
      <c r="B40" s="103"/>
      <c r="C40" s="104"/>
      <c r="D40" s="108" t="str">
        <f>IF(AND($C$8&gt;=70,C39&gt;0),"*At age 70+, benefits reduce to 50%"," ")</f>
        <v xml:space="preserve"> </v>
      </c>
      <c r="E40" s="109" t="str">
        <f>IF(AND($C$8&gt;=70,C39&gt;0),(C39*0.5)," ")</f>
        <v xml:space="preserve"> </v>
      </c>
      <c r="F40" s="110" t="str">
        <f>IF(AND($C$8&gt;=70,C39&gt;0)," x Rate = Cost"," ")</f>
        <v xml:space="preserve"> </v>
      </c>
      <c r="G40" s="99"/>
      <c r="H40" s="99"/>
      <c r="I40" s="57"/>
    </row>
    <row r="41" spans="1:9" x14ac:dyDescent="0.25">
      <c r="A41" s="64"/>
      <c r="B41" s="44"/>
      <c r="C41" s="44"/>
      <c r="D41" s="44"/>
      <c r="E41" s="44"/>
      <c r="F41" s="44"/>
      <c r="G41" s="44"/>
      <c r="H41" s="44"/>
      <c r="I41" s="57"/>
    </row>
    <row r="42" spans="1:9" ht="15.75" thickBot="1" x14ac:dyDescent="0.3">
      <c r="A42" s="64"/>
      <c r="B42" s="44"/>
      <c r="C42" s="44"/>
      <c r="D42" s="44"/>
      <c r="E42" s="44"/>
      <c r="F42" s="44"/>
      <c r="G42" s="44"/>
      <c r="H42" s="44"/>
      <c r="I42" s="57"/>
    </row>
    <row r="43" spans="1:9" ht="18" customHeight="1" x14ac:dyDescent="0.25">
      <c r="A43" s="64"/>
      <c r="B43" s="44"/>
      <c r="C43" s="44"/>
      <c r="D43" s="44"/>
      <c r="E43" s="44"/>
      <c r="F43" s="127">
        <f>SUM(F15+F20+F25+F31+F35+F39)</f>
        <v>0</v>
      </c>
      <c r="G43" s="113" t="s">
        <v>23</v>
      </c>
      <c r="H43" s="114"/>
      <c r="I43" s="57"/>
    </row>
    <row r="44" spans="1:9" ht="15.75" thickBot="1" x14ac:dyDescent="0.3">
      <c r="A44" s="64"/>
      <c r="B44" s="44"/>
      <c r="C44" s="44"/>
      <c r="D44" s="44"/>
      <c r="E44" s="44"/>
      <c r="F44" s="128"/>
      <c r="G44" s="115"/>
      <c r="H44" s="116"/>
      <c r="I44" s="57"/>
    </row>
    <row r="45" spans="1:9" x14ac:dyDescent="0.25">
      <c r="A45" s="64"/>
      <c r="B45" s="44"/>
      <c r="C45" s="44"/>
      <c r="D45" s="44"/>
      <c r="E45" s="44"/>
      <c r="F45" s="44"/>
      <c r="G45" s="44"/>
      <c r="H45" s="44"/>
      <c r="I45" s="57"/>
    </row>
    <row r="46" spans="1:9" ht="15.75" thickBot="1" x14ac:dyDescent="0.3">
      <c r="A46" s="66"/>
      <c r="B46" s="67"/>
      <c r="C46" s="67"/>
      <c r="D46" s="67"/>
      <c r="E46" s="67"/>
      <c r="F46" s="67"/>
      <c r="G46" s="67"/>
      <c r="H46" s="67"/>
      <c r="I46" s="68"/>
    </row>
    <row r="47" spans="1:9" x14ac:dyDescent="0.25">
      <c r="A47" s="44"/>
    </row>
  </sheetData>
  <mergeCells count="12">
    <mergeCell ref="G43:H44"/>
    <mergeCell ref="F8:H9"/>
    <mergeCell ref="D2:G2"/>
    <mergeCell ref="B28:H28"/>
    <mergeCell ref="D3:G3"/>
    <mergeCell ref="B1:C2"/>
    <mergeCell ref="D5:G5"/>
    <mergeCell ref="B3:C5"/>
    <mergeCell ref="F7:G7"/>
    <mergeCell ref="B10:H11"/>
    <mergeCell ref="F43:F44"/>
    <mergeCell ref="D4:G4"/>
  </mergeCells>
  <conditionalFormatting sqref="B17">
    <cfRule type="expression" dxfId="55" priority="27" stopIfTrue="1">
      <formula>$C$15&gt;1000000</formula>
    </cfRule>
    <cfRule type="expression" dxfId="54" priority="33">
      <formula>$C$15&gt;300000</formula>
    </cfRule>
  </conditionalFormatting>
  <conditionalFormatting sqref="B18">
    <cfRule type="expression" dxfId="53" priority="28">
      <formula>$C$15&gt;1000000</formula>
    </cfRule>
  </conditionalFormatting>
  <conditionalFormatting sqref="B22">
    <cfRule type="expression" dxfId="52" priority="23" stopIfTrue="1">
      <formula>$C$20&gt;250000</formula>
    </cfRule>
    <cfRule type="expression" dxfId="51" priority="30">
      <formula>$C$20&gt;30000</formula>
    </cfRule>
  </conditionalFormatting>
  <conditionalFormatting sqref="B27">
    <cfRule type="expression" dxfId="50" priority="31">
      <formula>$C$25&gt;10000</formula>
    </cfRule>
  </conditionalFormatting>
  <conditionalFormatting sqref="B32">
    <cfRule type="expression" dxfId="49" priority="35">
      <formula>$C$31&gt;(5*$F$7)</formula>
    </cfRule>
  </conditionalFormatting>
  <conditionalFormatting sqref="B36">
    <cfRule type="expression" dxfId="48" priority="1">
      <formula>$C$35&gt;$C$31</formula>
    </cfRule>
  </conditionalFormatting>
  <conditionalFormatting sqref="C15">
    <cfRule type="expression" dxfId="47" priority="10">
      <formula>$C$15&lt;10000</formula>
    </cfRule>
    <cfRule type="expression" dxfId="46" priority="18">
      <formula>$C$15&gt;1000000</formula>
    </cfRule>
  </conditionalFormatting>
  <conditionalFormatting sqref="C20">
    <cfRule type="expression" dxfId="45" priority="6">
      <formula>$C$20&lt;5000</formula>
    </cfRule>
    <cfRule type="expression" dxfId="44" priority="22">
      <formula>$C$20&gt;250000</formula>
    </cfRule>
  </conditionalFormatting>
  <conditionalFormatting sqref="C25">
    <cfRule type="expression" dxfId="43" priority="5">
      <formula>$C$25&lt;2000</formula>
    </cfRule>
    <cfRule type="expression" dxfId="42" priority="20">
      <formula>$C$25&gt;10000</formula>
    </cfRule>
  </conditionalFormatting>
  <conditionalFormatting sqref="C31">
    <cfRule type="expression" dxfId="41" priority="4">
      <formula>$C$31&lt;10000</formula>
    </cfRule>
    <cfRule type="expression" dxfId="40" priority="15">
      <formula>$C$31&gt;550000</formula>
    </cfRule>
  </conditionalFormatting>
  <conditionalFormatting sqref="C35">
    <cfRule type="expression" dxfId="39" priority="13">
      <formula>$C$35&gt;250000</formula>
    </cfRule>
  </conditionalFormatting>
  <conditionalFormatting sqref="C39">
    <cfRule type="expression" dxfId="38" priority="11">
      <formula>$C$39&gt;10000</formula>
    </cfRule>
  </conditionalFormatting>
  <conditionalFormatting sqref="D14">
    <cfRule type="expression" dxfId="37" priority="26">
      <formula>$C$15&gt;1000000</formula>
    </cfRule>
  </conditionalFormatting>
  <conditionalFormatting sqref="D15">
    <cfRule type="expression" dxfId="36" priority="9">
      <formula>$C$15&gt;0&lt;10000</formula>
    </cfRule>
  </conditionalFormatting>
  <conditionalFormatting sqref="D16">
    <cfRule type="expression" dxfId="35" priority="62">
      <formula>$C$15&gt;0</formula>
    </cfRule>
    <cfRule type="expression" dxfId="34" priority="61">
      <formula>$C$8&gt;=70</formula>
    </cfRule>
  </conditionalFormatting>
  <conditionalFormatting sqref="D20">
    <cfRule type="expression" dxfId="33" priority="8">
      <formula>$C$20&gt;250000</formula>
    </cfRule>
    <cfRule type="expression" dxfId="32" priority="21">
      <formula>$C$20&gt;0&lt;5000</formula>
    </cfRule>
  </conditionalFormatting>
  <conditionalFormatting sqref="D21">
    <cfRule type="expression" dxfId="31" priority="53">
      <formula>$C$20&gt;0</formula>
    </cfRule>
    <cfRule type="expression" dxfId="30" priority="54">
      <formula>$C$8&gt;=70</formula>
    </cfRule>
  </conditionalFormatting>
  <conditionalFormatting sqref="D26">
    <cfRule type="expression" dxfId="29" priority="50">
      <formula>$C$20&gt;0</formula>
    </cfRule>
    <cfRule type="expression" dxfId="28" priority="51">
      <formula>$C$8&gt;=70</formula>
    </cfRule>
  </conditionalFormatting>
  <conditionalFormatting sqref="D30">
    <cfRule type="expression" dxfId="27" priority="16">
      <formula>$C$31&gt;550000</formula>
    </cfRule>
  </conditionalFormatting>
  <conditionalFormatting sqref="D31">
    <cfRule type="expression" dxfId="26" priority="2">
      <formula>$C$31&gt;0&lt;10000</formula>
    </cfRule>
  </conditionalFormatting>
  <conditionalFormatting sqref="D32">
    <cfRule type="expression" dxfId="25" priority="46">
      <formula>$C$20&gt;0</formula>
    </cfRule>
    <cfRule type="expression" dxfId="24" priority="47">
      <formula>$C$8&gt;=70</formula>
    </cfRule>
  </conditionalFormatting>
  <conditionalFormatting sqref="D34">
    <cfRule type="expression" dxfId="23" priority="14">
      <formula>$C$35&gt;250000</formula>
    </cfRule>
  </conditionalFormatting>
  <conditionalFormatting sqref="D36">
    <cfRule type="expression" dxfId="22" priority="42">
      <formula>$C$20&gt;0</formula>
    </cfRule>
    <cfRule type="expression" dxfId="21" priority="43">
      <formula>$C$8&gt;=70</formula>
    </cfRule>
  </conditionalFormatting>
  <conditionalFormatting sqref="D38">
    <cfRule type="expression" dxfId="20" priority="12">
      <formula>$C$39&gt;10000</formula>
    </cfRule>
  </conditionalFormatting>
  <conditionalFormatting sqref="D40">
    <cfRule type="expression" dxfId="19" priority="39">
      <formula>$C$8&gt;=70</formula>
    </cfRule>
    <cfRule type="expression" dxfId="18" priority="38">
      <formula>$C$20&gt;0</formula>
    </cfRule>
  </conditionalFormatting>
  <conditionalFormatting sqref="E16">
    <cfRule type="expression" dxfId="17" priority="59">
      <formula>"$D$20&gt;0"</formula>
    </cfRule>
  </conditionalFormatting>
  <conditionalFormatting sqref="E21">
    <cfRule type="expression" dxfId="16" priority="58">
      <formula>"$D$20&gt;0"</formula>
    </cfRule>
  </conditionalFormatting>
  <conditionalFormatting sqref="F16">
    <cfRule type="expression" dxfId="15" priority="63">
      <formula>$C$8&gt;=70</formula>
    </cfRule>
  </conditionalFormatting>
  <conditionalFormatting sqref="F21">
    <cfRule type="expression" dxfId="14" priority="52">
      <formula>$C$8&gt;=70</formula>
    </cfRule>
  </conditionalFormatting>
  <conditionalFormatting sqref="F26">
    <cfRule type="expression" dxfId="13" priority="48">
      <formula>$C$20&gt;0</formula>
    </cfRule>
    <cfRule type="expression" dxfId="12" priority="49">
      <formula>$C$8&gt;=70</formula>
    </cfRule>
  </conditionalFormatting>
  <conditionalFormatting sqref="F32">
    <cfRule type="expression" dxfId="11" priority="44">
      <formula>$C$20&gt;0</formula>
    </cfRule>
    <cfRule type="expression" dxfId="10" priority="45">
      <formula>$C$8&gt;=70</formula>
    </cfRule>
  </conditionalFormatting>
  <conditionalFormatting sqref="F36">
    <cfRule type="expression" dxfId="9" priority="40">
      <formula>$C$20&gt;0</formula>
    </cfRule>
    <cfRule type="expression" dxfId="8" priority="41">
      <formula>$C$8&gt;=70</formula>
    </cfRule>
  </conditionalFormatting>
  <conditionalFormatting sqref="F40">
    <cfRule type="expression" dxfId="7" priority="36">
      <formula>$C$20&gt;0</formula>
    </cfRule>
    <cfRule type="expression" dxfId="6" priority="37">
      <formula>$C$8&gt;=70</formula>
    </cfRule>
  </conditionalFormatting>
  <conditionalFormatting sqref="H17">
    <cfRule type="expression" dxfId="5" priority="19">
      <formula>$C$15&lt;=300000</formula>
    </cfRule>
    <cfRule type="expression" dxfId="4" priority="25" stopIfTrue="1">
      <formula>$C$15&gt;1000000</formula>
    </cfRule>
    <cfRule type="expression" dxfId="3" priority="32">
      <formula>$C$15&gt;300000</formula>
    </cfRule>
  </conditionalFormatting>
  <conditionalFormatting sqref="H22">
    <cfRule type="expression" dxfId="2" priority="17">
      <formula>$C$20&lt;=30000</formula>
    </cfRule>
    <cfRule type="expression" dxfId="1" priority="29">
      <formula>$C$20&gt;30000</formula>
    </cfRule>
    <cfRule type="expression" dxfId="0" priority="24" stopIfTrue="1">
      <formula>$C$20&gt;250000</formula>
    </cfRule>
  </conditionalFormatting>
  <hyperlinks>
    <hyperlink ref="H17" r:id="rId1" xr:uid="{7AF654F6-BC9E-476C-B616-35520414B7F5}"/>
    <hyperlink ref="H22" r:id="rId2" xr:uid="{BE14F38E-81A6-4CBB-B7A7-B74092069767}"/>
  </hyperlinks>
  <pageMargins left="0.25" right="0.25" top="0.25" bottom="0.25" header="0.3" footer="0.3"/>
  <pageSetup scale="84" fitToHeight="0" orientation="landscape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045AF-B5DB-439E-B5BB-379AB042FEF1}">
  <dimension ref="A1:H104"/>
  <sheetViews>
    <sheetView workbookViewId="0">
      <selection activeCell="B20" sqref="B20"/>
    </sheetView>
  </sheetViews>
  <sheetFormatPr defaultRowHeight="15" x14ac:dyDescent="0.25"/>
  <cols>
    <col min="4" max="4" width="11.5703125" bestFit="1" customWidth="1"/>
    <col min="5" max="5" width="15.140625" customWidth="1"/>
    <col min="6" max="6" width="12.5703125" bestFit="1" customWidth="1"/>
  </cols>
  <sheetData>
    <row r="1" spans="1:8" ht="64.5" customHeight="1" thickBot="1" x14ac:dyDescent="0.3">
      <c r="A1" s="129" t="s">
        <v>24</v>
      </c>
      <c r="B1" s="131"/>
      <c r="D1" s="132" t="s">
        <v>25</v>
      </c>
      <c r="E1" s="133"/>
      <c r="F1" s="133"/>
      <c r="G1" s="134"/>
    </row>
    <row r="2" spans="1:8" x14ac:dyDescent="0.25">
      <c r="A2" s="4" t="s">
        <v>26</v>
      </c>
      <c r="B2" s="5" t="s">
        <v>4</v>
      </c>
      <c r="D2" s="6" t="s">
        <v>27</v>
      </c>
      <c r="E2" s="7" t="s">
        <v>4</v>
      </c>
      <c r="F2" s="7" t="s">
        <v>28</v>
      </c>
      <c r="G2" s="8" t="s">
        <v>5</v>
      </c>
      <c r="H2" s="9"/>
    </row>
    <row r="3" spans="1:8" ht="15.75" thickBot="1" x14ac:dyDescent="0.3">
      <c r="A3" s="41">
        <v>0</v>
      </c>
      <c r="B3" s="5"/>
      <c r="D3" s="39">
        <f>IF(Worksheet!$C$8&gt;=70," ",Worksheet!C8)</f>
        <v>0</v>
      </c>
      <c r="E3" s="7">
        <f>IF(D3&gt;=70,0,VLOOKUP(D3,A2:B103,2))</f>
        <v>0</v>
      </c>
      <c r="F3" s="42">
        <f>Worksheet!C15</f>
        <v>0</v>
      </c>
      <c r="G3" s="13">
        <f>((F3*0.001)*E3)</f>
        <v>0</v>
      </c>
      <c r="H3" s="14" t="s">
        <v>29</v>
      </c>
    </row>
    <row r="4" spans="1:8" ht="15" customHeight="1" thickBot="1" x14ac:dyDescent="0.3">
      <c r="A4" s="10">
        <v>1</v>
      </c>
      <c r="B4" s="11">
        <v>1.29E-2</v>
      </c>
      <c r="D4" s="129" t="s">
        <v>30</v>
      </c>
      <c r="E4" s="130"/>
      <c r="F4" s="130"/>
      <c r="G4" s="131"/>
    </row>
    <row r="5" spans="1:8" x14ac:dyDescent="0.25">
      <c r="A5" s="10">
        <v>2</v>
      </c>
      <c r="B5" s="11">
        <v>1.29E-2</v>
      </c>
      <c r="D5" s="6" t="s">
        <v>27</v>
      </c>
      <c r="E5" s="7" t="s">
        <v>4</v>
      </c>
      <c r="F5" s="7" t="s">
        <v>28</v>
      </c>
      <c r="G5" s="8" t="s">
        <v>5</v>
      </c>
      <c r="H5" s="9"/>
    </row>
    <row r="6" spans="1:8" ht="15.75" thickBot="1" x14ac:dyDescent="0.3">
      <c r="A6" s="10">
        <v>3</v>
      </c>
      <c r="B6" s="11">
        <v>1.29E-2</v>
      </c>
      <c r="D6" s="40">
        <f>IF(Worksheet!$C$8&gt;=70," ",Worksheet!$C$8)</f>
        <v>0</v>
      </c>
      <c r="E6" s="16">
        <f>IF(D6&gt;=70,0,VLOOKUP(D6,A2:B103,2))</f>
        <v>0</v>
      </c>
      <c r="F6" s="43">
        <f>Worksheet!C20</f>
        <v>0</v>
      </c>
      <c r="G6" s="18">
        <f>((F6*0.001)*E6)</f>
        <v>0</v>
      </c>
      <c r="H6" s="14" t="s">
        <v>29</v>
      </c>
    </row>
    <row r="7" spans="1:8" ht="15.75" thickBot="1" x14ac:dyDescent="0.3">
      <c r="A7" s="10">
        <v>4</v>
      </c>
      <c r="B7" s="11">
        <v>1.29E-2</v>
      </c>
    </row>
    <row r="8" spans="1:8" ht="15.75" thickBot="1" x14ac:dyDescent="0.3">
      <c r="A8" s="10">
        <v>5</v>
      </c>
      <c r="B8" s="11">
        <v>1.29E-2</v>
      </c>
      <c r="D8" s="28" t="s">
        <v>31</v>
      </c>
      <c r="E8" s="29" t="s">
        <v>32</v>
      </c>
      <c r="F8" s="30"/>
      <c r="G8" s="31"/>
      <c r="H8" s="2"/>
    </row>
    <row r="9" spans="1:8" x14ac:dyDescent="0.25">
      <c r="A9" s="10">
        <v>6</v>
      </c>
      <c r="B9" s="11">
        <v>1.29E-2</v>
      </c>
      <c r="D9" s="21" t="s">
        <v>26</v>
      </c>
      <c r="E9" s="22" t="s">
        <v>4</v>
      </c>
      <c r="F9" s="22" t="s">
        <v>28</v>
      </c>
      <c r="G9" s="24" t="s">
        <v>5</v>
      </c>
    </row>
    <row r="10" spans="1:8" ht="15.75" thickBot="1" x14ac:dyDescent="0.3">
      <c r="A10" s="10">
        <v>7</v>
      </c>
      <c r="B10" s="11">
        <v>1.29E-2</v>
      </c>
      <c r="D10" s="38" t="str">
        <f>IF(Worksheet!$C$8&gt;=70,Worksheet!C8," ")</f>
        <v xml:space="preserve"> </v>
      </c>
      <c r="E10" s="25">
        <f>IF(Worksheet!C8&gt;=70,VLOOKUP(Worksheet!C8,A2:B103,2),0)</f>
        <v>0</v>
      </c>
      <c r="F10" s="26">
        <f>IF(D10&gt;=70,Worksheet!C15*0.5,0)</f>
        <v>0</v>
      </c>
      <c r="G10" s="27">
        <f>(F10*0.001)*E10</f>
        <v>0</v>
      </c>
      <c r="H10" t="s">
        <v>29</v>
      </c>
    </row>
    <row r="11" spans="1:8" ht="15.75" thickBot="1" x14ac:dyDescent="0.3">
      <c r="A11" s="10">
        <v>8</v>
      </c>
      <c r="B11" s="11">
        <v>1.29E-2</v>
      </c>
      <c r="D11" s="129" t="s">
        <v>30</v>
      </c>
      <c r="E11" s="130"/>
      <c r="F11" s="130"/>
      <c r="G11" s="131"/>
    </row>
    <row r="12" spans="1:8" x14ac:dyDescent="0.25">
      <c r="A12" s="10">
        <v>9</v>
      </c>
      <c r="B12" s="11">
        <v>1.29E-2</v>
      </c>
      <c r="D12" s="6" t="s">
        <v>27</v>
      </c>
      <c r="E12" s="7" t="s">
        <v>4</v>
      </c>
      <c r="F12" s="7" t="s">
        <v>28</v>
      </c>
      <c r="G12" s="8" t="s">
        <v>5</v>
      </c>
    </row>
    <row r="13" spans="1:8" ht="15.75" thickBot="1" x14ac:dyDescent="0.3">
      <c r="A13" s="10">
        <v>10</v>
      </c>
      <c r="B13" s="11">
        <v>1.29E-2</v>
      </c>
      <c r="D13" s="38" t="str">
        <f>IF(Worksheet!$C$8&gt;=70,Worksheet!C8," ")</f>
        <v xml:space="preserve"> </v>
      </c>
      <c r="E13" s="25">
        <f>IF(Worksheet!C8&gt;=70,VLOOKUP(Worksheet!C8,A2:B103,2),0)</f>
        <v>0</v>
      </c>
      <c r="F13" s="26">
        <f>IF(D13&gt;=70,Worksheet!C20*0.5,0)</f>
        <v>0</v>
      </c>
      <c r="G13" s="27">
        <f>(F13*0.001)*E13</f>
        <v>0</v>
      </c>
      <c r="H13" t="s">
        <v>29</v>
      </c>
    </row>
    <row r="14" spans="1:8" x14ac:dyDescent="0.25">
      <c r="A14" s="10">
        <v>11</v>
      </c>
      <c r="B14" s="11">
        <v>1.29E-2</v>
      </c>
    </row>
    <row r="15" spans="1:8" ht="15.75" thickBot="1" x14ac:dyDescent="0.3">
      <c r="A15" s="10">
        <v>12</v>
      </c>
      <c r="B15" s="11">
        <v>1.29E-2</v>
      </c>
    </row>
    <row r="16" spans="1:8" ht="15.75" thickBot="1" x14ac:dyDescent="0.3">
      <c r="A16" s="10">
        <v>13</v>
      </c>
      <c r="B16" s="11">
        <v>1.29E-2</v>
      </c>
      <c r="D16" s="35" t="s">
        <v>33</v>
      </c>
      <c r="E16" s="36"/>
      <c r="F16" s="36"/>
      <c r="G16" s="37"/>
    </row>
    <row r="17" spans="1:7" x14ac:dyDescent="0.25">
      <c r="A17" s="10">
        <v>14</v>
      </c>
      <c r="B17" s="11">
        <v>1.29E-2</v>
      </c>
      <c r="D17" s="32" t="s">
        <v>27</v>
      </c>
      <c r="E17" s="33" t="s">
        <v>4</v>
      </c>
      <c r="F17" s="33" t="s">
        <v>28</v>
      </c>
      <c r="G17" s="34" t="s">
        <v>5</v>
      </c>
    </row>
    <row r="18" spans="1:7" ht="15.75" thickBot="1" x14ac:dyDescent="0.3">
      <c r="A18" s="10">
        <v>15</v>
      </c>
      <c r="B18" s="11">
        <v>1.29E-2</v>
      </c>
      <c r="D18" s="39">
        <f>IF(Worksheet!$C$8&gt;=70,"0",Worksheet!C8)</f>
        <v>0</v>
      </c>
      <c r="E18" s="7">
        <f>Worksheet!E25</f>
        <v>5.5399999999999998E-2</v>
      </c>
      <c r="F18" s="12">
        <f>Worksheet!C25</f>
        <v>0</v>
      </c>
      <c r="G18" s="13">
        <f>((F18*0.001)*E18)</f>
        <v>0</v>
      </c>
    </row>
    <row r="19" spans="1:7" ht="15.75" thickBot="1" x14ac:dyDescent="0.3">
      <c r="A19" s="10">
        <v>16</v>
      </c>
      <c r="B19" s="11">
        <v>1.29E-2</v>
      </c>
      <c r="D19" s="129" t="s">
        <v>34</v>
      </c>
      <c r="E19" s="130"/>
      <c r="F19" s="130"/>
      <c r="G19" s="131"/>
    </row>
    <row r="20" spans="1:7" x14ac:dyDescent="0.25">
      <c r="A20" s="10">
        <v>17</v>
      </c>
      <c r="B20" s="11">
        <v>1.29E-2</v>
      </c>
      <c r="D20" s="6" t="s">
        <v>27</v>
      </c>
      <c r="E20" s="7" t="s">
        <v>4</v>
      </c>
      <c r="F20" s="7" t="s">
        <v>28</v>
      </c>
      <c r="G20" s="8" t="s">
        <v>5</v>
      </c>
    </row>
    <row r="21" spans="1:7" ht="15.75" thickBot="1" x14ac:dyDescent="0.3">
      <c r="A21" s="10">
        <v>18</v>
      </c>
      <c r="B21" s="11">
        <v>1.29E-2</v>
      </c>
      <c r="D21" s="40" t="str">
        <f>IF(Worksheet!$C$8&gt;=70,Worksheet!C8," ")</f>
        <v xml:space="preserve"> </v>
      </c>
      <c r="E21" s="16">
        <f>Worksheet!E25</f>
        <v>5.5399999999999998E-2</v>
      </c>
      <c r="F21" s="17">
        <f>IF(D21&gt;=70,Worksheet!C25*0.5,0)</f>
        <v>0</v>
      </c>
      <c r="G21" s="18">
        <f>((F21*0.001)*E21)</f>
        <v>0</v>
      </c>
    </row>
    <row r="22" spans="1:7" x14ac:dyDescent="0.25">
      <c r="A22" s="10">
        <v>19</v>
      </c>
      <c r="B22" s="11">
        <v>1.29E-2</v>
      </c>
    </row>
    <row r="23" spans="1:7" ht="15.75" thickBot="1" x14ac:dyDescent="0.3">
      <c r="A23" s="10">
        <v>20</v>
      </c>
      <c r="B23" s="11">
        <v>1.29E-2</v>
      </c>
    </row>
    <row r="24" spans="1:7" ht="15.75" thickBot="1" x14ac:dyDescent="0.3">
      <c r="A24" s="10">
        <v>21</v>
      </c>
      <c r="B24" s="11">
        <v>1.29E-2</v>
      </c>
      <c r="D24" s="35" t="s">
        <v>35</v>
      </c>
      <c r="E24" s="36"/>
      <c r="F24" s="36"/>
      <c r="G24" s="37"/>
    </row>
    <row r="25" spans="1:7" x14ac:dyDescent="0.25">
      <c r="A25" s="10">
        <v>22</v>
      </c>
      <c r="B25" s="11">
        <v>1.29E-2</v>
      </c>
      <c r="D25" s="32" t="s">
        <v>27</v>
      </c>
      <c r="E25" s="33" t="s">
        <v>4</v>
      </c>
      <c r="F25" s="33" t="s">
        <v>28</v>
      </c>
      <c r="G25" s="34" t="s">
        <v>5</v>
      </c>
    </row>
    <row r="26" spans="1:7" ht="15.75" thickBot="1" x14ac:dyDescent="0.3">
      <c r="A26" s="10">
        <v>23</v>
      </c>
      <c r="B26" s="11">
        <v>1.29E-2</v>
      </c>
      <c r="D26" s="6">
        <f>IF(Worksheet!$C$8&gt;=70,"0",Worksheet!C8)</f>
        <v>0</v>
      </c>
      <c r="E26" s="7">
        <f>Worksheet!E31</f>
        <v>1.15E-2</v>
      </c>
      <c r="F26" s="12">
        <f>Worksheet!C31</f>
        <v>0</v>
      </c>
      <c r="G26" s="13">
        <f>((F26*0.001)*E26)</f>
        <v>0</v>
      </c>
    </row>
    <row r="27" spans="1:7" ht="15.75" thickBot="1" x14ac:dyDescent="0.3">
      <c r="A27" s="10">
        <v>24</v>
      </c>
      <c r="B27" s="11">
        <v>1.29E-2</v>
      </c>
      <c r="D27" s="129" t="s">
        <v>34</v>
      </c>
      <c r="E27" s="130"/>
      <c r="F27" s="130"/>
      <c r="G27" s="131"/>
    </row>
    <row r="28" spans="1:7" x14ac:dyDescent="0.25">
      <c r="A28" s="10">
        <v>25</v>
      </c>
      <c r="B28" s="11">
        <v>2.0299999999999999E-2</v>
      </c>
      <c r="D28" s="6" t="s">
        <v>27</v>
      </c>
      <c r="E28" s="7" t="s">
        <v>4</v>
      </c>
      <c r="F28" s="7" t="s">
        <v>28</v>
      </c>
      <c r="G28" s="8" t="s">
        <v>5</v>
      </c>
    </row>
    <row r="29" spans="1:7" ht="15.75" thickBot="1" x14ac:dyDescent="0.3">
      <c r="A29" s="10">
        <v>26</v>
      </c>
      <c r="B29" s="11">
        <v>2.0299999999999999E-2</v>
      </c>
      <c r="D29" s="15" t="str">
        <f>IF(Worksheet!$C$8&gt;=70,Worksheet!C8," ")</f>
        <v xml:space="preserve"> </v>
      </c>
      <c r="E29" s="16">
        <f>Worksheet!E31</f>
        <v>1.15E-2</v>
      </c>
      <c r="F29" s="17">
        <f>IF(D29&gt;=70,Worksheet!C31*0.5,0)</f>
        <v>0</v>
      </c>
      <c r="G29" s="18">
        <f>((F29*0.001)*E29)</f>
        <v>0</v>
      </c>
    </row>
    <row r="30" spans="1:7" x14ac:dyDescent="0.25">
      <c r="A30" s="10">
        <v>27</v>
      </c>
      <c r="B30" s="11">
        <v>2.0299999999999999E-2</v>
      </c>
    </row>
    <row r="31" spans="1:7" ht="15.75" thickBot="1" x14ac:dyDescent="0.3">
      <c r="A31" s="10">
        <v>28</v>
      </c>
      <c r="B31" s="11">
        <v>2.0299999999999999E-2</v>
      </c>
    </row>
    <row r="32" spans="1:7" ht="15.75" thickBot="1" x14ac:dyDescent="0.3">
      <c r="A32" s="10">
        <v>29</v>
      </c>
      <c r="B32" s="11">
        <v>2.0299999999999999E-2</v>
      </c>
      <c r="D32" s="35" t="s">
        <v>36</v>
      </c>
      <c r="E32" s="36"/>
      <c r="F32" s="36"/>
      <c r="G32" s="37"/>
    </row>
    <row r="33" spans="1:7" x14ac:dyDescent="0.25">
      <c r="A33" s="10">
        <v>30</v>
      </c>
      <c r="B33" s="11">
        <v>2.4500000000000001E-2</v>
      </c>
      <c r="D33" s="32" t="s">
        <v>27</v>
      </c>
      <c r="E33" s="33" t="s">
        <v>4</v>
      </c>
      <c r="F33" s="33" t="s">
        <v>28</v>
      </c>
      <c r="G33" s="34" t="s">
        <v>5</v>
      </c>
    </row>
    <row r="34" spans="1:7" ht="15.75" thickBot="1" x14ac:dyDescent="0.3">
      <c r="A34" s="10">
        <v>31</v>
      </c>
      <c r="B34" s="11">
        <v>2.4500000000000001E-2</v>
      </c>
      <c r="D34" s="6">
        <f>IF(Worksheet!$C$8&gt;=70,"0",Worksheet!C8)</f>
        <v>0</v>
      </c>
      <c r="E34" s="7">
        <f>Worksheet!E35</f>
        <v>1.15E-2</v>
      </c>
      <c r="F34" s="12">
        <f>Worksheet!C35</f>
        <v>0</v>
      </c>
      <c r="G34" s="13">
        <f>((F34*0.001)*E34)</f>
        <v>0</v>
      </c>
    </row>
    <row r="35" spans="1:7" ht="15.75" thickBot="1" x14ac:dyDescent="0.3">
      <c r="A35" s="10">
        <v>32</v>
      </c>
      <c r="B35" s="11">
        <v>2.4500000000000001E-2</v>
      </c>
      <c r="D35" s="129" t="s">
        <v>34</v>
      </c>
      <c r="E35" s="130"/>
      <c r="F35" s="130"/>
      <c r="G35" s="131"/>
    </row>
    <row r="36" spans="1:7" x14ac:dyDescent="0.25">
      <c r="A36" s="10">
        <v>33</v>
      </c>
      <c r="B36" s="11">
        <v>2.4500000000000001E-2</v>
      </c>
      <c r="D36" s="6" t="s">
        <v>27</v>
      </c>
      <c r="E36" s="7" t="s">
        <v>4</v>
      </c>
      <c r="F36" s="7" t="s">
        <v>28</v>
      </c>
      <c r="G36" s="8" t="s">
        <v>5</v>
      </c>
    </row>
    <row r="37" spans="1:7" ht="15.75" thickBot="1" x14ac:dyDescent="0.3">
      <c r="A37" s="10">
        <v>34</v>
      </c>
      <c r="B37" s="11">
        <v>2.4500000000000001E-2</v>
      </c>
      <c r="D37" s="15" t="str">
        <f>IF(Worksheet!$C$8&gt;=70,Worksheet!C8," ")</f>
        <v xml:space="preserve"> </v>
      </c>
      <c r="E37" s="16">
        <f>Worksheet!E35</f>
        <v>1.15E-2</v>
      </c>
      <c r="F37" s="17">
        <f>IF(D37&gt;=70,Worksheet!C35*0.5,0)</f>
        <v>0</v>
      </c>
      <c r="G37" s="18">
        <f>((F37*0.001)*E37)</f>
        <v>0</v>
      </c>
    </row>
    <row r="38" spans="1:7" x14ac:dyDescent="0.25">
      <c r="A38" s="10">
        <v>35</v>
      </c>
      <c r="B38" s="11">
        <v>3.1399999999999997E-2</v>
      </c>
    </row>
    <row r="39" spans="1:7" ht="15.75" thickBot="1" x14ac:dyDescent="0.3">
      <c r="A39" s="10">
        <v>36</v>
      </c>
      <c r="B39" s="11">
        <v>3.1399999999999997E-2</v>
      </c>
    </row>
    <row r="40" spans="1:7" ht="15.75" thickBot="1" x14ac:dyDescent="0.3">
      <c r="A40" s="10">
        <v>37</v>
      </c>
      <c r="B40" s="11">
        <v>3.1399999999999997E-2</v>
      </c>
      <c r="D40" s="35" t="s">
        <v>37</v>
      </c>
      <c r="E40" s="36"/>
      <c r="F40" s="36"/>
      <c r="G40" s="37"/>
    </row>
    <row r="41" spans="1:7" x14ac:dyDescent="0.25">
      <c r="A41" s="10">
        <v>38</v>
      </c>
      <c r="B41" s="11">
        <v>3.1399999999999997E-2</v>
      </c>
      <c r="D41" s="32" t="s">
        <v>27</v>
      </c>
      <c r="E41" s="33" t="s">
        <v>4</v>
      </c>
      <c r="F41" s="33" t="s">
        <v>28</v>
      </c>
      <c r="G41" s="34" t="s">
        <v>5</v>
      </c>
    </row>
    <row r="42" spans="1:7" ht="15.75" thickBot="1" x14ac:dyDescent="0.3">
      <c r="A42" s="10">
        <v>39</v>
      </c>
      <c r="B42" s="11">
        <v>3.1399999999999997E-2</v>
      </c>
      <c r="D42" s="6">
        <f>IF(Worksheet!$C$8&gt;=70,"0",Worksheet!C8)</f>
        <v>0</v>
      </c>
      <c r="E42" s="7">
        <f>Worksheet!E39</f>
        <v>1.15E-2</v>
      </c>
      <c r="F42" s="12">
        <f>Worksheet!C39</f>
        <v>0</v>
      </c>
      <c r="G42" s="13">
        <f>((F42*0.001)*E42)</f>
        <v>0</v>
      </c>
    </row>
    <row r="43" spans="1:7" ht="15.75" thickBot="1" x14ac:dyDescent="0.3">
      <c r="A43" s="10">
        <v>40</v>
      </c>
      <c r="B43" s="11">
        <v>4.6199999999999998E-2</v>
      </c>
      <c r="D43" s="129" t="s">
        <v>34</v>
      </c>
      <c r="E43" s="130"/>
      <c r="F43" s="130"/>
      <c r="G43" s="131"/>
    </row>
    <row r="44" spans="1:7" x14ac:dyDescent="0.25">
      <c r="A44" s="10">
        <v>41</v>
      </c>
      <c r="B44" s="11">
        <v>4.6199999999999998E-2</v>
      </c>
      <c r="D44" s="6" t="s">
        <v>27</v>
      </c>
      <c r="E44" s="7" t="s">
        <v>4</v>
      </c>
      <c r="F44" s="7" t="s">
        <v>28</v>
      </c>
      <c r="G44" s="8" t="s">
        <v>5</v>
      </c>
    </row>
    <row r="45" spans="1:7" ht="15.75" thickBot="1" x14ac:dyDescent="0.3">
      <c r="A45" s="10">
        <v>42</v>
      </c>
      <c r="B45" s="11">
        <v>4.6199999999999998E-2</v>
      </c>
      <c r="D45" s="15" t="str">
        <f>IF(Worksheet!$C$8&gt;=70,Worksheet!C8," ")</f>
        <v xml:space="preserve"> </v>
      </c>
      <c r="E45" s="16">
        <f>Worksheet!E39</f>
        <v>1.15E-2</v>
      </c>
      <c r="F45" s="17">
        <f>IF(D45&gt;=70,Worksheet!C39*0.5,0)</f>
        <v>0</v>
      </c>
      <c r="G45" s="18">
        <f>((F45*0.001)*E45)</f>
        <v>0</v>
      </c>
    </row>
    <row r="46" spans="1:7" x14ac:dyDescent="0.25">
      <c r="A46" s="10">
        <v>43</v>
      </c>
      <c r="B46" s="11">
        <v>4.6199999999999998E-2</v>
      </c>
    </row>
    <row r="47" spans="1:7" x14ac:dyDescent="0.25">
      <c r="A47" s="10">
        <v>44</v>
      </c>
      <c r="B47" s="11">
        <v>4.6199999999999998E-2</v>
      </c>
    </row>
    <row r="48" spans="1:7" x14ac:dyDescent="0.25">
      <c r="A48" s="10">
        <v>45</v>
      </c>
      <c r="B48" s="11">
        <v>6.9199999999999998E-2</v>
      </c>
    </row>
    <row r="49" spans="1:2" x14ac:dyDescent="0.25">
      <c r="A49" s="10">
        <v>46</v>
      </c>
      <c r="B49" s="11">
        <v>6.9199999999999998E-2</v>
      </c>
    </row>
    <row r="50" spans="1:2" x14ac:dyDescent="0.25">
      <c r="A50" s="10">
        <v>47</v>
      </c>
      <c r="B50" s="11">
        <v>6.9199999999999998E-2</v>
      </c>
    </row>
    <row r="51" spans="1:2" x14ac:dyDescent="0.25">
      <c r="A51" s="10">
        <v>48</v>
      </c>
      <c r="B51" s="11">
        <v>6.9199999999999998E-2</v>
      </c>
    </row>
    <row r="52" spans="1:2" x14ac:dyDescent="0.25">
      <c r="A52" s="10">
        <v>49</v>
      </c>
      <c r="B52" s="11">
        <v>6.9199999999999998E-2</v>
      </c>
    </row>
    <row r="53" spans="1:2" x14ac:dyDescent="0.25">
      <c r="A53" s="10">
        <v>50</v>
      </c>
      <c r="B53" s="11">
        <v>0.1062</v>
      </c>
    </row>
    <row r="54" spans="1:2" x14ac:dyDescent="0.25">
      <c r="A54" s="10">
        <v>51</v>
      </c>
      <c r="B54" s="11">
        <v>0.1062</v>
      </c>
    </row>
    <row r="55" spans="1:2" x14ac:dyDescent="0.25">
      <c r="A55" s="10">
        <v>52</v>
      </c>
      <c r="B55" s="11">
        <v>0.1062</v>
      </c>
    </row>
    <row r="56" spans="1:2" x14ac:dyDescent="0.25">
      <c r="A56" s="10">
        <v>53</v>
      </c>
      <c r="B56" s="11">
        <v>0.1062</v>
      </c>
    </row>
    <row r="57" spans="1:2" x14ac:dyDescent="0.25">
      <c r="A57" s="10">
        <v>54</v>
      </c>
      <c r="B57" s="11">
        <v>0.1062</v>
      </c>
    </row>
    <row r="58" spans="1:2" x14ac:dyDescent="0.25">
      <c r="A58" s="10">
        <v>55</v>
      </c>
      <c r="B58" s="11">
        <v>0.19850000000000001</v>
      </c>
    </row>
    <row r="59" spans="1:2" x14ac:dyDescent="0.25">
      <c r="A59" s="10">
        <v>56</v>
      </c>
      <c r="B59" s="11">
        <v>0.19850000000000001</v>
      </c>
    </row>
    <row r="60" spans="1:2" x14ac:dyDescent="0.25">
      <c r="A60" s="10">
        <v>57</v>
      </c>
      <c r="B60" s="11">
        <v>0.19850000000000001</v>
      </c>
    </row>
    <row r="61" spans="1:2" x14ac:dyDescent="0.25">
      <c r="A61" s="10">
        <v>58</v>
      </c>
      <c r="B61" s="11">
        <v>0.19850000000000001</v>
      </c>
    </row>
    <row r="62" spans="1:2" x14ac:dyDescent="0.25">
      <c r="A62" s="10">
        <v>59</v>
      </c>
      <c r="B62" s="11">
        <v>0.19850000000000001</v>
      </c>
    </row>
    <row r="63" spans="1:2" x14ac:dyDescent="0.25">
      <c r="A63" s="10">
        <v>60</v>
      </c>
      <c r="B63" s="11">
        <v>0.29399999999999998</v>
      </c>
    </row>
    <row r="64" spans="1:2" x14ac:dyDescent="0.25">
      <c r="A64" s="10">
        <v>61</v>
      </c>
      <c r="B64" s="11">
        <v>0.29399999999999998</v>
      </c>
    </row>
    <row r="65" spans="1:2" x14ac:dyDescent="0.25">
      <c r="A65" s="10">
        <v>62</v>
      </c>
      <c r="B65" s="11">
        <v>0.29399999999999998</v>
      </c>
    </row>
    <row r="66" spans="1:2" x14ac:dyDescent="0.25">
      <c r="A66" s="10">
        <v>63</v>
      </c>
      <c r="B66" s="11">
        <v>0.29399999999999998</v>
      </c>
    </row>
    <row r="67" spans="1:2" x14ac:dyDescent="0.25">
      <c r="A67" s="10">
        <v>64</v>
      </c>
      <c r="B67" s="11">
        <v>0.29399999999999998</v>
      </c>
    </row>
    <row r="68" spans="1:2" x14ac:dyDescent="0.25">
      <c r="A68" s="10">
        <v>65</v>
      </c>
      <c r="B68" s="11">
        <v>0.40379999999999999</v>
      </c>
    </row>
    <row r="69" spans="1:2" x14ac:dyDescent="0.25">
      <c r="A69" s="10">
        <v>66</v>
      </c>
      <c r="B69" s="11">
        <v>0.40379999999999999</v>
      </c>
    </row>
    <row r="70" spans="1:2" x14ac:dyDescent="0.25">
      <c r="A70" s="10">
        <v>67</v>
      </c>
      <c r="B70" s="11">
        <v>0.40379999999999999</v>
      </c>
    </row>
    <row r="71" spans="1:2" x14ac:dyDescent="0.25">
      <c r="A71" s="10">
        <v>68</v>
      </c>
      <c r="B71" s="11">
        <v>0.40379999999999999</v>
      </c>
    </row>
    <row r="72" spans="1:2" x14ac:dyDescent="0.25">
      <c r="A72" s="10">
        <v>69</v>
      </c>
      <c r="B72" s="11">
        <v>0.40379999999999999</v>
      </c>
    </row>
    <row r="73" spans="1:2" x14ac:dyDescent="0.25">
      <c r="A73" s="10">
        <v>70</v>
      </c>
      <c r="B73" s="11">
        <v>0.82340000000000002</v>
      </c>
    </row>
    <row r="74" spans="1:2" x14ac:dyDescent="0.25">
      <c r="A74" s="10">
        <v>71</v>
      </c>
      <c r="B74" s="11">
        <v>0.82340000000000002</v>
      </c>
    </row>
    <row r="75" spans="1:2" x14ac:dyDescent="0.25">
      <c r="A75" s="10">
        <v>72</v>
      </c>
      <c r="B75" s="11">
        <v>0.82340000000000002</v>
      </c>
    </row>
    <row r="76" spans="1:2" x14ac:dyDescent="0.25">
      <c r="A76" s="10">
        <v>73</v>
      </c>
      <c r="B76" s="11">
        <v>0.82340000000000002</v>
      </c>
    </row>
    <row r="77" spans="1:2" x14ac:dyDescent="0.25">
      <c r="A77" s="10">
        <v>74</v>
      </c>
      <c r="B77" s="11">
        <v>0.82340000000000002</v>
      </c>
    </row>
    <row r="78" spans="1:2" x14ac:dyDescent="0.25">
      <c r="A78" s="10">
        <v>75</v>
      </c>
      <c r="B78" s="11">
        <v>0.95079999999999998</v>
      </c>
    </row>
    <row r="79" spans="1:2" x14ac:dyDescent="0.25">
      <c r="A79" s="10">
        <v>76</v>
      </c>
      <c r="B79" s="11">
        <v>0.95079999999999998</v>
      </c>
    </row>
    <row r="80" spans="1:2" x14ac:dyDescent="0.25">
      <c r="A80" s="10">
        <v>77</v>
      </c>
      <c r="B80" s="11">
        <v>0.95079999999999998</v>
      </c>
    </row>
    <row r="81" spans="1:2" x14ac:dyDescent="0.25">
      <c r="A81" s="10">
        <v>78</v>
      </c>
      <c r="B81" s="11">
        <v>0.95079999999999998</v>
      </c>
    </row>
    <row r="82" spans="1:2" x14ac:dyDescent="0.25">
      <c r="A82" s="10">
        <v>79</v>
      </c>
      <c r="B82" s="11">
        <v>0.95079999999999998</v>
      </c>
    </row>
    <row r="83" spans="1:2" x14ac:dyDescent="0.25">
      <c r="A83" s="10">
        <v>80</v>
      </c>
      <c r="B83" s="11">
        <v>0.95079999999999998</v>
      </c>
    </row>
    <row r="84" spans="1:2" x14ac:dyDescent="0.25">
      <c r="A84" s="10">
        <v>81</v>
      </c>
      <c r="B84" s="11">
        <v>0.95079999999999998</v>
      </c>
    </row>
    <row r="85" spans="1:2" x14ac:dyDescent="0.25">
      <c r="A85" s="10">
        <v>82</v>
      </c>
      <c r="B85" s="11">
        <v>0.95079999999999998</v>
      </c>
    </row>
    <row r="86" spans="1:2" x14ac:dyDescent="0.25">
      <c r="A86" s="10">
        <v>83</v>
      </c>
      <c r="B86" s="11">
        <v>0.95079999999999998</v>
      </c>
    </row>
    <row r="87" spans="1:2" x14ac:dyDescent="0.25">
      <c r="A87" s="10">
        <v>84</v>
      </c>
      <c r="B87" s="11">
        <v>0.95079999999999998</v>
      </c>
    </row>
    <row r="88" spans="1:2" x14ac:dyDescent="0.25">
      <c r="A88" s="10">
        <v>85</v>
      </c>
      <c r="B88" s="11">
        <v>0.95079999999999998</v>
      </c>
    </row>
    <row r="89" spans="1:2" x14ac:dyDescent="0.25">
      <c r="A89" s="10">
        <v>86</v>
      </c>
      <c r="B89" s="11">
        <v>0.95079999999999998</v>
      </c>
    </row>
    <row r="90" spans="1:2" x14ac:dyDescent="0.25">
      <c r="A90" s="10">
        <v>87</v>
      </c>
      <c r="B90" s="11">
        <v>0.95079999999999998</v>
      </c>
    </row>
    <row r="91" spans="1:2" x14ac:dyDescent="0.25">
      <c r="A91" s="10">
        <v>88</v>
      </c>
      <c r="B91" s="11">
        <v>0.95079999999999998</v>
      </c>
    </row>
    <row r="92" spans="1:2" x14ac:dyDescent="0.25">
      <c r="A92" s="10">
        <v>89</v>
      </c>
      <c r="B92" s="11">
        <v>0.95079999999999998</v>
      </c>
    </row>
    <row r="93" spans="1:2" x14ac:dyDescent="0.25">
      <c r="A93" s="10">
        <v>90</v>
      </c>
      <c r="B93" s="11">
        <v>0.95079999999999998</v>
      </c>
    </row>
    <row r="94" spans="1:2" x14ac:dyDescent="0.25">
      <c r="A94" s="10">
        <v>91</v>
      </c>
      <c r="B94" s="11">
        <v>0.95079999999999998</v>
      </c>
    </row>
    <row r="95" spans="1:2" x14ac:dyDescent="0.25">
      <c r="A95" s="10">
        <v>92</v>
      </c>
      <c r="B95" s="11">
        <v>0.95079999999999998</v>
      </c>
    </row>
    <row r="96" spans="1:2" x14ac:dyDescent="0.25">
      <c r="A96" s="10">
        <v>93</v>
      </c>
      <c r="B96" s="11">
        <v>0.95079999999999998</v>
      </c>
    </row>
    <row r="97" spans="1:2" x14ac:dyDescent="0.25">
      <c r="A97" s="10">
        <v>94</v>
      </c>
      <c r="B97" s="11">
        <v>0.95079999999999998</v>
      </c>
    </row>
    <row r="98" spans="1:2" x14ac:dyDescent="0.25">
      <c r="A98" s="10">
        <v>95</v>
      </c>
      <c r="B98" s="11">
        <v>0.95079999999999998</v>
      </c>
    </row>
    <row r="99" spans="1:2" x14ac:dyDescent="0.25">
      <c r="A99" s="10">
        <v>96</v>
      </c>
      <c r="B99" s="11">
        <v>0.95079999999999998</v>
      </c>
    </row>
    <row r="100" spans="1:2" x14ac:dyDescent="0.25">
      <c r="A100" s="10">
        <v>97</v>
      </c>
      <c r="B100" s="11">
        <v>0.95079999999999998</v>
      </c>
    </row>
    <row r="101" spans="1:2" x14ac:dyDescent="0.25">
      <c r="A101" s="10">
        <v>98</v>
      </c>
      <c r="B101" s="11">
        <v>0.95079999999999998</v>
      </c>
    </row>
    <row r="102" spans="1:2" x14ac:dyDescent="0.25">
      <c r="A102" s="10">
        <v>99</v>
      </c>
      <c r="B102" s="11">
        <v>0.95079999999999998</v>
      </c>
    </row>
    <row r="103" spans="1:2" ht="15.75" thickBot="1" x14ac:dyDescent="0.3">
      <c r="A103" s="19">
        <v>100</v>
      </c>
      <c r="B103" s="20">
        <v>0.95079999999999998</v>
      </c>
    </row>
    <row r="104" spans="1:2" x14ac:dyDescent="0.25">
      <c r="A104" s="2"/>
      <c r="B104" s="1"/>
    </row>
  </sheetData>
  <sheetProtection sheet="1" objects="1" scenarios="1"/>
  <mergeCells count="8">
    <mergeCell ref="D4:G4"/>
    <mergeCell ref="A1:B1"/>
    <mergeCell ref="D1:G1"/>
    <mergeCell ref="D43:G43"/>
    <mergeCell ref="D11:G11"/>
    <mergeCell ref="D19:G19"/>
    <mergeCell ref="D27:G27"/>
    <mergeCell ref="D35:G35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27EBC13F93D248BD87006D9DC288FF" ma:contentTypeVersion="11" ma:contentTypeDescription="Create a new document." ma:contentTypeScope="" ma:versionID="6eb808cf0830917cab3e1a268dee322d">
  <xsd:schema xmlns:xsd="http://www.w3.org/2001/XMLSchema" xmlns:xs="http://www.w3.org/2001/XMLSchema" xmlns:p="http://schemas.microsoft.com/office/2006/metadata/properties" xmlns:ns2="a93c0d85-56c5-42be-92a4-a4f94de3fc02" xmlns:ns3="26e95968-8c5d-43ff-aed7-be706421530a" targetNamespace="http://schemas.microsoft.com/office/2006/metadata/properties" ma:root="true" ma:fieldsID="a7f68d868d1fc8eafaf8d514aa6e73e0" ns2:_="" ns3:_="">
    <xsd:import namespace="a93c0d85-56c5-42be-92a4-a4f94de3fc02"/>
    <xsd:import namespace="26e95968-8c5d-43ff-aed7-be706421530a"/>
    <xsd:element name="properties">
      <xsd:complexType>
        <xsd:sequence>
          <xsd:element name="documentManagement">
            <xsd:complexType>
              <xsd:all>
                <xsd:element ref="ns2:Description" minOccurs="0"/>
                <xsd:element ref="ns3:SharedWithUsers" minOccurs="0"/>
                <xsd:element ref="ns3:SharedWithDetails" minOccurs="0"/>
                <xsd:element ref="ns2:Format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3c0d85-56c5-42be-92a4-a4f94de3fc02" elementFormDefault="qualified">
    <xsd:import namespace="http://schemas.microsoft.com/office/2006/documentManagement/types"/>
    <xsd:import namespace="http://schemas.microsoft.com/office/infopath/2007/PartnerControls"/>
    <xsd:element name="Description" ma:index="8" nillable="true" ma:displayName="Description" ma:description="Guidance for the user. " ma:format="Dropdown" ma:internalName="Description">
      <xsd:simpleType>
        <xsd:restriction base="dms:Note">
          <xsd:maxLength value="255"/>
        </xsd:restriction>
      </xsd:simpleType>
    </xsd:element>
    <xsd:element name="Format" ma:index="11" nillable="true" ma:displayName="Format" ma:format="Dropdown" ma:internalName="Format">
      <xsd:simpleType>
        <xsd:restriction base="dms:Choice">
          <xsd:enumeration value="Webinar"/>
          <xsd:enumeration value="Article/Guide"/>
          <xsd:enumeration value="Online Course"/>
          <xsd:enumeration value="External Link"/>
          <xsd:enumeration value="Archived Webinar/Meeting"/>
        </xsd:restriction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e95968-8c5d-43ff-aed7-be706421530a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 xmlns="a93c0d85-56c5-42be-92a4-a4f94de3fc02" xsi:nil="true"/>
    <Format xmlns="a93c0d85-56c5-42be-92a4-a4f94de3fc0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8B0D67-E0EC-45E7-92CA-8C6EE202B5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3c0d85-56c5-42be-92a4-a4f94de3fc02"/>
    <ds:schemaRef ds:uri="26e95968-8c5d-43ff-aed7-be70642153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0AA641-7E19-4581-BC2C-A5886DF724B7}">
  <ds:schemaRefs>
    <ds:schemaRef ds:uri="http://schemas.microsoft.com/office/2006/metadata/properties"/>
    <ds:schemaRef ds:uri="http://schemas.microsoft.com/office/infopath/2007/PartnerControls"/>
    <ds:schemaRef ds:uri="a93c0d85-56c5-42be-92a4-a4f94de3fc02"/>
  </ds:schemaRefs>
</ds:datastoreItem>
</file>

<file path=customXml/itemProps3.xml><?xml version="1.0" encoding="utf-8"?>
<ds:datastoreItem xmlns:ds="http://schemas.openxmlformats.org/officeDocument/2006/customXml" ds:itemID="{435D3FC6-D287-47A6-8487-11289203C9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Worksheet</vt:lpstr>
      <vt:lpstr>Rates</vt:lpstr>
      <vt:lpstr>Worksheet!Print_Titles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Open Enrollment</dc:subject>
  <dc:creator>Tania Pieper</dc:creator>
  <cp:keywords/>
  <dc:description/>
  <cp:lastModifiedBy>Tania Pieper</cp:lastModifiedBy>
  <cp:revision/>
  <cp:lastPrinted>2021-11-18T18:53:02Z</cp:lastPrinted>
  <dcterms:created xsi:type="dcterms:W3CDTF">2017-10-02T15:14:11Z</dcterms:created>
  <dcterms:modified xsi:type="dcterms:W3CDTF">2025-10-03T19:00:55Z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0x0101009A27EBC13F93D248BD87006D9DC288FF</vt:lpwstr>
  </property>
</Properties>
</file>