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umgarner\Desktop\"/>
    </mc:Choice>
  </mc:AlternateContent>
  <bookViews>
    <workbookView xWindow="0" yWindow="0" windowWidth="23040" windowHeight="9075"/>
  </bookViews>
  <sheets>
    <sheet name="Cover" sheetId="11" r:id="rId1"/>
    <sheet name="Window Repair Definitions" sheetId="15" r:id="rId2"/>
    <sheet name="Enter Your Window Size Here" sheetId="22" r:id="rId3"/>
    <sheet name="Double Hung Windows" sheetId="4" r:id="rId4"/>
    <sheet name="Storm Windows" sheetId="12" r:id="rId5"/>
    <sheet name="Wooden Windows and Storms" sheetId="13" r:id="rId6"/>
    <sheet name="Casement Windows" sheetId="16" r:id="rId7"/>
    <sheet name="Casement Storms" sheetId="31" r:id="rId8"/>
    <sheet name="Casement and Storms" sheetId="30" r:id="rId9"/>
    <sheet name="Window Data" sheetId="14" r:id="rId10"/>
    <sheet name="Siding" sheetId="3" r:id="rId11"/>
    <sheet name="Ext. Paint v Siding Data" sheetId="18" r:id="rId12"/>
    <sheet name="Eaves" sheetId="2" r:id="rId13"/>
    <sheet name="Eave Diagram" sheetId="26" r:id="rId14"/>
    <sheet name="Eaves &amp; Cornices" sheetId="24" r:id="rId15"/>
    <sheet name="Exterior Trim" sheetId="6" r:id="rId16"/>
    <sheet name="Trim Measr. Worksheet" sheetId="33" r:id="rId17"/>
    <sheet name="Exterior Trim Data" sheetId="27" r:id="rId18"/>
    <sheet name="Entry Doors" sheetId="7" r:id="rId19"/>
    <sheet name="Entry Door Data" sheetId="28" r:id="rId20"/>
    <sheet name=" Porch_Stair Balustrade" sheetId="5" r:id="rId21"/>
    <sheet name="Porch - Stair Bal. Data" sheetId="23" r:id="rId22"/>
    <sheet name="Exterior Flooring" sheetId="21" r:id="rId23"/>
    <sheet name="Exterior Flooring Data" sheetId="29" r:id="rId24"/>
  </sheets>
  <definedNames>
    <definedName name="_xlnm.Print_Area" localSheetId="20">' Porch_Stair Balustrade'!$A$1:$L$27</definedName>
    <definedName name="_xlnm.Print_Area" localSheetId="8">'Casement and Storms'!$A$1:$M$20</definedName>
    <definedName name="_xlnm.Print_Area" localSheetId="7">'Casement Storms'!$A$1:$I$20</definedName>
    <definedName name="_xlnm.Print_Area" localSheetId="6">'Casement Windows'!$A$1:$M$22</definedName>
    <definedName name="_xlnm.Print_Area" localSheetId="0">Cover!$A$1:$P$35</definedName>
    <definedName name="_xlnm.Print_Area" localSheetId="3">'Double Hung Windows'!$A$1:$M$22</definedName>
    <definedName name="_xlnm.Print_Area" localSheetId="13">'Eave Diagram'!$A$1:$T$44</definedName>
    <definedName name="_xlnm.Print_Area" localSheetId="12">Eaves!$A$1:$M$13</definedName>
    <definedName name="_xlnm.Print_Area" localSheetId="14">'Eaves &amp; Cornices'!$A$1:$J$38</definedName>
    <definedName name="_xlnm.Print_Area" localSheetId="2">'Enter Your Window Size Here'!$A$1:$I$21</definedName>
    <definedName name="_xlnm.Print_Area" localSheetId="19">'Entry Door Data'!$A$1:$K$43</definedName>
    <definedName name="_xlnm.Print_Area" localSheetId="18">'Entry Doors'!$A$1:$Q$22</definedName>
    <definedName name="_xlnm.Print_Area" localSheetId="11">'Ext. Paint v Siding Data'!$A$1:$K$27</definedName>
    <definedName name="_xlnm.Print_Area" localSheetId="22">'Exterior Flooring'!$A$1:$N$25</definedName>
    <definedName name="_xlnm.Print_Area" localSheetId="23">'Exterior Flooring Data'!$A$1:$J$31</definedName>
    <definedName name="_xlnm.Print_Area" localSheetId="15">'Exterior Trim'!$A$1:$L$16</definedName>
    <definedName name="_xlnm.Print_Area" localSheetId="17">'Exterior Trim Data'!$A$1:$I$30</definedName>
    <definedName name="_xlnm.Print_Area" localSheetId="21">'Porch - Stair Bal. Data'!$A$1:$L$52</definedName>
    <definedName name="_xlnm.Print_Area" localSheetId="10">Siding!$A$1:$M$21</definedName>
    <definedName name="_xlnm.Print_Area" localSheetId="4">'Storm Windows'!$A$1:$N$21</definedName>
    <definedName name="_xlnm.Print_Area" localSheetId="9">'Window Data'!$A$1:$H$79</definedName>
    <definedName name="_xlnm.Print_Area" localSheetId="1">'Window Repair Definitions'!$A$1:$L$69</definedName>
    <definedName name="_xlnm.Print_Area" localSheetId="5">'Wooden Windows and Storms'!$A$1:$O$20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6" l="1"/>
  <c r="L8" i="6"/>
  <c r="L7" i="6"/>
  <c r="C42" i="33" l="1"/>
  <c r="C32" i="33"/>
  <c r="C9" i="33"/>
  <c r="C44" i="33" l="1"/>
  <c r="L6" i="6"/>
  <c r="L5" i="6"/>
  <c r="L4" i="6"/>
  <c r="L3" i="6"/>
  <c r="M6" i="3" l="1"/>
  <c r="M5" i="3"/>
  <c r="M4" i="3"/>
  <c r="M3" i="3"/>
  <c r="M7" i="3" s="1"/>
  <c r="L6" i="3"/>
  <c r="L5" i="3"/>
  <c r="L4" i="3"/>
  <c r="L3" i="3"/>
  <c r="L13" i="6" l="1"/>
  <c r="L7" i="3"/>
  <c r="B8" i="31"/>
  <c r="B7" i="31"/>
  <c r="B8" i="30"/>
  <c r="B7" i="30"/>
  <c r="L8" i="30" l="1"/>
  <c r="L7" i="30"/>
  <c r="H8" i="31"/>
  <c r="H7" i="31"/>
  <c r="C4" i="31" l="1"/>
  <c r="E4" i="31"/>
  <c r="F4" i="31" l="1"/>
  <c r="E5" i="31"/>
  <c r="D4" i="31"/>
  <c r="C5" i="31"/>
  <c r="N5" i="5"/>
  <c r="M3" i="21" l="1"/>
  <c r="N5" i="21"/>
  <c r="M5" i="21"/>
  <c r="N4" i="21"/>
  <c r="M4" i="21"/>
  <c r="N3" i="21"/>
  <c r="N6" i="21" s="1"/>
  <c r="Q5" i="7"/>
  <c r="Q4" i="7"/>
  <c r="Q3" i="7"/>
  <c r="P5" i="7"/>
  <c r="P4" i="7"/>
  <c r="P3" i="7"/>
  <c r="P6" i="7" l="1"/>
  <c r="L6" i="7" s="1"/>
  <c r="I4" i="7" s="1"/>
  <c r="Q6" i="7"/>
  <c r="K4" i="7"/>
  <c r="E4" i="7"/>
  <c r="C4" i="7"/>
  <c r="M6" i="21"/>
  <c r="I6" i="21" s="1"/>
  <c r="G4" i="7" l="1"/>
  <c r="G5" i="7" s="1"/>
  <c r="C5" i="7"/>
  <c r="D4" i="7"/>
  <c r="E5" i="7"/>
  <c r="F4" i="7"/>
  <c r="H4" i="7"/>
  <c r="I5" i="7"/>
  <c r="J4" i="7"/>
  <c r="K5" i="7"/>
  <c r="L4" i="7"/>
  <c r="B4" i="21"/>
  <c r="H4" i="21"/>
  <c r="D4" i="21"/>
  <c r="F4" i="21"/>
  <c r="H10" i="6"/>
  <c r="M6" i="2"/>
  <c r="M5" i="2"/>
  <c r="M4" i="2"/>
  <c r="M3" i="2"/>
  <c r="F5" i="21" l="1"/>
  <c r="G4" i="21"/>
  <c r="H5" i="21"/>
  <c r="I4" i="21"/>
  <c r="E4" i="21"/>
  <c r="D5" i="21"/>
  <c r="C4" i="21"/>
  <c r="B5" i="21"/>
  <c r="C4" i="6"/>
  <c r="D4" i="6" s="1"/>
  <c r="E4" i="6"/>
  <c r="M7" i="2"/>
  <c r="H12" i="2" s="1"/>
  <c r="B8" i="16"/>
  <c r="B7" i="16"/>
  <c r="C5" i="6" l="1"/>
  <c r="E5" i="6"/>
  <c r="F4" i="6"/>
  <c r="E4" i="2"/>
  <c r="C4" i="2"/>
  <c r="B8" i="13"/>
  <c r="B7" i="13"/>
  <c r="B8" i="12"/>
  <c r="B7" i="12"/>
  <c r="N8" i="13" l="1"/>
  <c r="C5" i="2"/>
  <c r="D4" i="2"/>
  <c r="F4" i="2"/>
  <c r="E5" i="2"/>
  <c r="N7" i="13"/>
  <c r="B8" i="4"/>
  <c r="B7" i="4"/>
  <c r="L7" i="5" l="1"/>
  <c r="L8" i="5"/>
  <c r="C4" i="5" l="1"/>
  <c r="D4" i="5" s="1"/>
  <c r="G4" i="5"/>
  <c r="K4" i="5"/>
  <c r="K5" i="5" s="1"/>
  <c r="E4" i="5"/>
  <c r="E5" i="5" s="1"/>
  <c r="I4" i="5"/>
  <c r="I5" i="5" s="1"/>
  <c r="L8" i="4"/>
  <c r="L7" i="4"/>
  <c r="L8" i="16"/>
  <c r="L7" i="16"/>
  <c r="M8" i="12"/>
  <c r="M7" i="12"/>
  <c r="C5" i="5" l="1"/>
  <c r="G5" i="5"/>
  <c r="H4" i="5"/>
  <c r="L4" i="5"/>
  <c r="J4" i="5"/>
  <c r="F4" i="5"/>
  <c r="H11" i="3" l="1"/>
  <c r="E4" i="3" l="1"/>
  <c r="G4" i="3"/>
  <c r="C4" i="3"/>
  <c r="I4" i="16"/>
  <c r="J4" i="16" s="1"/>
  <c r="H4" i="3" l="1"/>
  <c r="G5" i="3"/>
  <c r="C5" i="3"/>
  <c r="D4" i="3"/>
  <c r="E5" i="3"/>
  <c r="F4" i="3"/>
  <c r="K4" i="12"/>
  <c r="I4" i="12"/>
  <c r="G4" i="12"/>
  <c r="K4" i="4"/>
  <c r="I4" i="4"/>
  <c r="G4" i="4"/>
  <c r="I5" i="16"/>
  <c r="C4" i="16"/>
  <c r="G4" i="16"/>
  <c r="G5" i="16" s="1"/>
  <c r="E4" i="16"/>
  <c r="C4" i="4"/>
  <c r="E4" i="4"/>
  <c r="C4" i="12"/>
  <c r="E4" i="12"/>
  <c r="H4" i="16" l="1"/>
  <c r="K4" i="13"/>
  <c r="K5" i="13" s="1"/>
  <c r="G4" i="13"/>
  <c r="G5" i="13" s="1"/>
  <c r="E5" i="16"/>
  <c r="I4" i="30"/>
  <c r="G4" i="30"/>
  <c r="C5" i="16"/>
  <c r="E4" i="30"/>
  <c r="C4" i="30"/>
  <c r="E5" i="4"/>
  <c r="M4" i="13"/>
  <c r="I4" i="13"/>
  <c r="J4" i="13" s="1"/>
  <c r="L4" i="13"/>
  <c r="F4" i="12"/>
  <c r="E5" i="12"/>
  <c r="F4" i="16"/>
  <c r="D4" i="16"/>
  <c r="I5" i="12"/>
  <c r="J4" i="12"/>
  <c r="H4" i="12"/>
  <c r="G5" i="12"/>
  <c r="L4" i="12"/>
  <c r="K5" i="12"/>
  <c r="J4" i="4"/>
  <c r="I5" i="4"/>
  <c r="G5" i="4"/>
  <c r="H4" i="4"/>
  <c r="L4" i="4"/>
  <c r="K5" i="4"/>
  <c r="E4" i="13"/>
  <c r="F4" i="13" s="1"/>
  <c r="C4" i="13"/>
  <c r="D4" i="13" s="1"/>
  <c r="F4" i="4"/>
  <c r="C5" i="4"/>
  <c r="C5" i="12"/>
  <c r="D4" i="12"/>
  <c r="D4" i="4"/>
  <c r="H4" i="13" l="1"/>
  <c r="M5" i="13"/>
  <c r="N4" i="13"/>
  <c r="C5" i="30"/>
  <c r="D4" i="30"/>
  <c r="I5" i="30"/>
  <c r="J4" i="30"/>
  <c r="E5" i="30"/>
  <c r="F4" i="30"/>
  <c r="H4" i="30"/>
  <c r="G5" i="30"/>
  <c r="I5" i="13"/>
  <c r="E5" i="13"/>
  <c r="C5" i="13"/>
</calcChain>
</file>

<file path=xl/sharedStrings.xml><?xml version="1.0" encoding="utf-8"?>
<sst xmlns="http://schemas.openxmlformats.org/spreadsheetml/2006/main" count="876" uniqueCount="558">
  <si>
    <t>Other</t>
  </si>
  <si>
    <t>Square Feet</t>
  </si>
  <si>
    <t>Estimated Requirement</t>
  </si>
  <si>
    <t>Windows</t>
  </si>
  <si>
    <t>Repair/Replace</t>
  </si>
  <si>
    <t>Repair / Re-roofing</t>
  </si>
  <si>
    <t>Notes:</t>
  </si>
  <si>
    <t>Window Height (Inches)</t>
  </si>
  <si>
    <t>Window Width (Inches)</t>
  </si>
  <si>
    <t>Window Type</t>
  </si>
  <si>
    <t>Enter Value Below:</t>
  </si>
  <si>
    <t>Cost Per Window</t>
  </si>
  <si>
    <t>Cost over Fifty Years</t>
  </si>
  <si>
    <t>Double Hung</t>
  </si>
  <si>
    <t>Complete Repair Existing Wooden Window</t>
  </si>
  <si>
    <t>Cost are quoted per rounded square foot</t>
  </si>
  <si>
    <t>Lifespan Cost        Per Year</t>
  </si>
  <si>
    <t>Storm Windows</t>
  </si>
  <si>
    <t>1 over 1</t>
  </si>
  <si>
    <t>(50 Year Lifespan)*</t>
  </si>
  <si>
    <t>* Assumes normal periodic Maintenance and painting</t>
  </si>
  <si>
    <t>Windows with Storms</t>
  </si>
  <si>
    <t>Approach</t>
  </si>
  <si>
    <t>Cost per/sf</t>
  </si>
  <si>
    <t>Lifespan</t>
  </si>
  <si>
    <t>Double Hung Windows</t>
  </si>
  <si>
    <t>Retaining Original</t>
  </si>
  <si>
    <t>Tune-up &amp; Weatherization</t>
  </si>
  <si>
    <t>Replacing Original</t>
  </si>
  <si>
    <t>Wood, ext. aluminum or vinyl clad, tilt,</t>
  </si>
  <si>
    <t>Insulated glass, finished interior wood</t>
  </si>
  <si>
    <t>face, screen, paint/finish one side</t>
  </si>
  <si>
    <t>Insulated glass, finished interior &amp; exterior</t>
  </si>
  <si>
    <t>wood faces, screen, paint/finish two sides</t>
  </si>
  <si>
    <t>Vinyl, tilt, low-e. insulated glass, full screen</t>
  </si>
  <si>
    <t xml:space="preserve">*= with storm window &amp; periodic paint </t>
  </si>
  <si>
    <t xml:space="preserve">      maintenance</t>
  </si>
  <si>
    <t xml:space="preserve">**= Average time for wood to rot, cladding </t>
  </si>
  <si>
    <t xml:space="preserve">       to fail &amp; IG seal &amp; balance failure</t>
  </si>
  <si>
    <t>***= Average time IG seal &amp; balance failure</t>
  </si>
  <si>
    <t>Casement Window</t>
  </si>
  <si>
    <t>Retaining Original Wood</t>
  </si>
  <si>
    <t xml:space="preserve">Wood, ext. aluminum or vinyl clad,  </t>
  </si>
  <si>
    <t xml:space="preserve">Insulated glass, screen, </t>
  </si>
  <si>
    <t>Vinyl, low-e. insulated glass, full screen</t>
  </si>
  <si>
    <t>***= Average time IG seal failure, warpage</t>
  </si>
  <si>
    <t>Repair existing wood storm window</t>
  </si>
  <si>
    <t>Wooden Storm with removable</t>
  </si>
  <si>
    <t>screen and glass panels from</t>
  </si>
  <si>
    <t>Wooden Storm, triple track with</t>
  </si>
  <si>
    <t>self-storing, operable screen &amp;</t>
  </si>
  <si>
    <t>glass, oil primed, with</t>
  </si>
  <si>
    <t>shipping/install.</t>
  </si>
  <si>
    <t>Commercial grade, extruded</t>
  </si>
  <si>
    <t>Aluminum triple-track, self-storing,</t>
  </si>
  <si>
    <t>operable, factory paint, with install.</t>
  </si>
  <si>
    <t>Aluminum, lumber yard grade,</t>
  </si>
  <si>
    <t>unpainted, triple-track, self-storing,</t>
  </si>
  <si>
    <t>operable with install.</t>
  </si>
  <si>
    <t>**= with periodic paint maintenance</t>
  </si>
  <si>
    <t xml:space="preserve">        and weather stripping replacement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</si>
  <si>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Sash removal and securing the opening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</si>
  <si>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Cut new weight access panels in jamb if missing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</si>
  <si>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Paint, putty &amp; glass removal from </t>
    </r>
    <r>
      <rPr>
        <b/>
        <sz val="12"/>
        <color theme="1"/>
        <rFont val="Calibri"/>
        <family val="2"/>
        <scheme val="minor"/>
      </rPr>
      <t>both sides of two sashes</t>
    </r>
    <r>
      <rPr>
        <sz val="12"/>
        <color theme="1"/>
        <rFont val="Calibri"/>
        <family val="2"/>
        <scheme val="minor"/>
      </rPr>
      <t xml:space="preserve">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</si>
  <si>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Paint removal from jamb, interior stops &amp; sub-sill only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</si>
  <si>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Re-pinning mortise &amp; tenon joints as needed without disassembling the sashes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</si>
  <si>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Minor architectural epoxy repairs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</si>
  <si>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Parting stops restored, made or provided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</si>
  <si>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Alkyd oil priming of both sides of sashes, interior and parting stop, jamb &amp; sub-sill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</si>
  <si>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Re-bedding of original &amp; new glass (figure 20% glass breakage)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</si>
  <si>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New knife grade angled glazing putty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</si>
  <si>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Two top coats of paint on two sides of both sashes, interior stop, parting stops, jamb &amp; sub-sill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</si>
  <si>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Weather stripping/track on sides of two sashes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</si>
  <si>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Weather stripping at the bottom rail of lower sash, top rail of upper sash &amp; at the meeting rails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</si>
  <si>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Sash locks and sash lifts cleaned or supplied if missing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</si>
  <si>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Installation of restored sashes, stops &amp; hardware with new sash cord and weather stripping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</si>
  <si>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Top &amp; bottom sashes operational</t>
    </r>
  </si>
  <si>
    <r>
      <t>NOTE:</t>
    </r>
    <r>
      <rPr>
        <sz val="12"/>
        <color theme="1"/>
        <rFont val="Calibri"/>
        <family val="2"/>
        <scheme val="minor"/>
      </rPr>
      <t xml:space="preserve"> These original windows can be restored again for another 50 years</t>
    </r>
  </si>
  <si>
    <t>Tune-Up &amp; Weatherization: Wooden Double Hung Opening (two sashes)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</si>
  <si>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Cut new weight access panels in jamb if missing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</si>
  <si>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Paint removal from jamb &amp; sub-sill as needed for smooth operation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</si>
  <si>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Parting stops re-used, made or provided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</si>
  <si>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Minor glazing putty repair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</si>
  <si>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Touch up existing paint as needed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</si>
  <si>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Existing metal weather stripping cleanup (if present &amp; useable)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</si>
  <si>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Weather stripping/track on sides of two sashes as needed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</si>
  <si>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Sash locks cleaned or supplied if missing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</si>
  <si>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Installation sashes, stops &amp; hardware with new sash cord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</si>
  <si>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Paint, putty &amp; glass removal from </t>
    </r>
    <r>
      <rPr>
        <b/>
        <sz val="12"/>
        <color theme="1"/>
        <rFont val="Calibri"/>
        <family val="2"/>
        <scheme val="minor"/>
      </rPr>
      <t>both sides of sash</t>
    </r>
    <r>
      <rPr>
        <sz val="12"/>
        <color theme="1"/>
        <rFont val="Calibri"/>
        <family val="2"/>
        <scheme val="minor"/>
      </rPr>
      <t xml:space="preserve">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</si>
  <si>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Paint removal from jamb, stops &amp; sub-sill only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</si>
  <si>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Re-pinning mortise &amp; tenon joints as needed without disassembling the sash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</si>
  <si>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Removal of all old, failed weather stripping as needed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</si>
  <si>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Alkyd oil priming of both sides of sash, stops, jamb &amp; sub-sill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</si>
  <si>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Two top coats of paint on two sides of sash, stops, jamb &amp; sub-sill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</si>
  <si>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Weather stripping all four edges of sash 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</si>
  <si>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Sash lock handles and hinges cleaned or supplied if missing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</si>
  <si>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Installation of restored sash, stops &amp; hardware with new weather stripping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</si>
  <si>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Sash fully operational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</si>
  <si>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Existing metal weather stripping cleanup (if present &amp; useable)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</si>
  <si>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Weather stripping all four edges of sash as needed 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</si>
  <si>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Sash hardware cleaned or supplied if missing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</si>
  <si>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Installation of sash, stops &amp; hardware </t>
    </r>
  </si>
  <si>
    <r>
      <t>NOTE:</t>
    </r>
    <r>
      <rPr>
        <sz val="12"/>
        <color theme="1"/>
        <rFont val="Calibri"/>
        <family val="2"/>
        <scheme val="minor"/>
      </rPr>
      <t xml:space="preserve"> These original windows can be restored again for another 40 or 50 years</t>
    </r>
  </si>
  <si>
    <t>Tune-Up &amp; Weatherization: Wooden Casement (one sash)</t>
  </si>
  <si>
    <t>CASEMENT</t>
  </si>
  <si>
    <t>WOOD DOUBLE HUNG</t>
  </si>
  <si>
    <t>Tune-Up Repair Existing Wooden Window</t>
  </si>
  <si>
    <t>(40 Year Lifespan)*</t>
  </si>
  <si>
    <t>Commercial grade, extruded Alum. Triple-track, self-storing, operable, factory paint, w/install.</t>
  </si>
  <si>
    <t>Aluminum, lumber yard grade, unpainted, triple-track, self storing, operable with install.</t>
  </si>
  <si>
    <t>Repair Existing Wooden Storm Window</t>
  </si>
  <si>
    <t>Complete Repair Window and  Existing Wooden Storm Window</t>
  </si>
  <si>
    <t>Complete Repair Window and  New Wooden Storm Window</t>
  </si>
  <si>
    <t>Tune-Up  and  New Wooden Storm Window</t>
  </si>
  <si>
    <t>Wood, ext. aluminum or vinyl clad, insulated glass, screen</t>
  </si>
  <si>
    <t>(15 Year Lifespan)*</t>
  </si>
  <si>
    <t>Vinyl, low-e, insulated glass, full screen</t>
  </si>
  <si>
    <t>REPAIR</t>
  </si>
  <si>
    <t>REPLACEMENT</t>
  </si>
  <si>
    <t>xoxox</t>
  </si>
  <si>
    <t>Window Repair Definitions</t>
  </si>
  <si>
    <t>Complete Repair &amp; Weatherization: Wooden Double Hung Opening (two sashes)</t>
  </si>
  <si>
    <t>Complete Repair &amp; Weatherization: Wooden Casement (one sash)</t>
  </si>
  <si>
    <t>Complete Repair &amp; Weatherization</t>
  </si>
  <si>
    <r>
      <t xml:space="preserve">Replace with Alum or Vinyl </t>
    </r>
    <r>
      <rPr>
        <b/>
        <u/>
        <sz val="9"/>
        <rFont val="Calibri"/>
        <family val="2"/>
        <scheme val="minor"/>
      </rPr>
      <t>Clad Wood</t>
    </r>
    <r>
      <rPr>
        <b/>
        <sz val="9"/>
        <rFont val="Calibri"/>
        <family val="2"/>
        <scheme val="minor"/>
      </rPr>
      <t xml:space="preserve"> See Definitions</t>
    </r>
  </si>
  <si>
    <t>Vinyl, Tilt, Low-e, Insulated glass,    full screen</t>
  </si>
  <si>
    <t xml:space="preserve">++ Always review  Repair Definitions prior to entry in the fields below </t>
  </si>
  <si>
    <t xml:space="preserve">++  Always review  Repair Definitions prior to entry in the fields below </t>
  </si>
  <si>
    <t>WOODEN WINDOWS</t>
  </si>
  <si>
    <t>WITH STORMS</t>
  </si>
  <si>
    <t>Exterior Painting vs Replacement Siding- Data</t>
  </si>
  <si>
    <t>Vinyl Siding-Siding, Eaves &amp; Trim</t>
  </si>
  <si>
    <t>trim, eave/fascia/window and door trim</t>
  </si>
  <si>
    <t>15 yrs.*</t>
  </si>
  <si>
    <t>Paint Original Wood-Siding, Trim &amp; Eaves</t>
  </si>
  <si>
    <t>Remove all paint to bare wood, cleaning,</t>
  </si>
  <si>
    <t>siding &amp; trim repairs, one coat oil primer,</t>
  </si>
  <si>
    <t>caulking, two latex top coats, all brushed.</t>
  </si>
  <si>
    <t>Three colors.</t>
  </si>
  <si>
    <t>*= Yearly cleaning, repairing broken and cracked</t>
  </si>
  <si>
    <t xml:space="preserve">siding, stained, brittle and warped needing </t>
  </si>
  <si>
    <t>complete replacement at 15 years. Clad</t>
  </si>
  <si>
    <t xml:space="preserve">**= Periodic paint maintenance/touchup, periodic </t>
  </si>
  <si>
    <t>cleaning. Re-paint same colors, two coats at 20 yrs.</t>
  </si>
  <si>
    <t>Exterior Painting vs Replacement Siding</t>
  </si>
  <si>
    <t>North</t>
  </si>
  <si>
    <t>South</t>
  </si>
  <si>
    <t>East</t>
  </si>
  <si>
    <t>West</t>
  </si>
  <si>
    <t>Width</t>
  </si>
  <si>
    <t>Approximate Square Footage</t>
  </si>
  <si>
    <t>Total</t>
  </si>
  <si>
    <t>(20 Year Lifespan)**</t>
  </si>
  <si>
    <t>Enter Dimensions Here</t>
  </si>
  <si>
    <t>Total Cost Base Line</t>
  </si>
  <si>
    <t>Total Cost Over 20 Years</t>
  </si>
  <si>
    <t>* = with periodic paint and putty maintenance.</t>
  </si>
  <si>
    <t xml:space="preserve">        once.</t>
  </si>
  <si>
    <t>All restored &amp; weatherized window &amp; wooden storm costs based on a survey of</t>
  </si>
  <si>
    <t>PAINTING</t>
  </si>
  <si>
    <t>COVERING WITH Vinyl or Aluminum</t>
  </si>
  <si>
    <t>Exterior Trim</t>
  </si>
  <si>
    <t>Exterior Flooring</t>
  </si>
  <si>
    <t>Number of Panes</t>
  </si>
  <si>
    <t>Clad Wood     Lifespan Cost Per Year</t>
  </si>
  <si>
    <t>Non-Clad Wood Lifespan Cost  Per Year</t>
  </si>
  <si>
    <t>Vinyl                Lifespan Cost  Per Year</t>
  </si>
  <si>
    <t>Storm Window Options</t>
  </si>
  <si>
    <t>(15 Year Lifespan)**</t>
  </si>
  <si>
    <t>(15 Year Lifespan)***</t>
  </si>
  <si>
    <t>** = Average time for wood to rot, cladding to fail &amp; IG seal &amp; balance failure</t>
  </si>
  <si>
    <t>*** = Average time IG seal &amp; balance failure</t>
  </si>
  <si>
    <t>++ = See Repair Definitions Tab</t>
  </si>
  <si>
    <t>(50 Year Lifespan)**</t>
  </si>
  <si>
    <t>(30 Year Lifespan)**</t>
  </si>
  <si>
    <t>* = with periodic paint and putty maintenance</t>
  </si>
  <si>
    <t>** = with periodic paint maintenance and weather stripping replacement once</t>
  </si>
  <si>
    <t>STORMS WINDOW</t>
  </si>
  <si>
    <t>OPTIONS</t>
  </si>
  <si>
    <t xml:space="preserve"> * = with storm window and periodic paint maintenance</t>
  </si>
  <si>
    <t xml:space="preserve"> ** = Average time for wood to rot, cladding to fail and IG seal &amp; balance failure</t>
  </si>
  <si>
    <t xml:space="preserve"> *** = Average time IG seal failure and warpage</t>
  </si>
  <si>
    <t>YOUR WINDOW SIZE</t>
  </si>
  <si>
    <t>in inches</t>
  </si>
  <si>
    <t>Height</t>
  </si>
  <si>
    <t>Replace Original Porch or Stair Balustrade (railings)</t>
  </si>
  <si>
    <t>New Wood. Cedar, 2 x 2 balusters (spindles) on 4” centers,</t>
  </si>
  <si>
    <t>2 x 4 top &amp; bottom rails, 42” height Porch floor. Painted</t>
  </si>
  <si>
    <t>one coat oil primer and two latex top coats, all brushed.</t>
  </si>
  <si>
    <t>Two colors. All labor &amp; materials.</t>
  </si>
  <si>
    <t>10 yrs.*</t>
  </si>
  <si>
    <t>42” tall, factory primed &amp; site painted with oil paint.</t>
  </si>
  <si>
    <t>20 yrs.**</t>
  </si>
  <si>
    <t>One color. All labor &amp; materials.</t>
  </si>
  <si>
    <t>42” tall, factory primed &amp; site painted with oil paint,</t>
  </si>
  <si>
    <t>Repair Original Porch or Stair Balustrade (railings)</t>
  </si>
  <si>
    <t>Repair rotted or missing wood with matching wood</t>
  </si>
  <si>
    <t>and/or architectural epoxy. Remove all paint to bare</t>
  </si>
  <si>
    <t>wood, cleaning, one coat oil primer, caulking, two</t>
  </si>
  <si>
    <t>latex top coats, all brushed. Three colors. All labor &amp;</t>
  </si>
  <si>
    <t>materials</t>
  </si>
  <si>
    <r>
      <t>*=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This is with deck grade cedar with solid knots &amp; sap wood. </t>
    </r>
  </si>
  <si>
    <t xml:space="preserve">No milling for a crown on the top of the top and bottom rails </t>
  </si>
  <si>
    <t>to shed water. 42” code height is not needed if the porch floor</t>
  </si>
  <si>
    <t xml:space="preserve">is less than 30” above the ground anywhere within 36” from </t>
  </si>
  <si>
    <t xml:space="preserve">the porch floor. NOTE: this does not include pressure treated </t>
  </si>
  <si>
    <t xml:space="preserve">the wood repairs will last 50 years and it can be repaired and </t>
  </si>
  <si>
    <t xml:space="preserve">painted again for another 50 years. Periodic paint </t>
  </si>
  <si>
    <t xml:space="preserve">maintenance will allow paint job to last 20 years. </t>
  </si>
  <si>
    <r>
      <t xml:space="preserve">Re-paint same colors, two coats at 20 yrs. </t>
    </r>
    <r>
      <rPr>
        <sz val="11"/>
        <color theme="1"/>
        <rFont val="Calibri"/>
        <family val="2"/>
        <scheme val="minor"/>
      </rPr>
      <t>If repaired,</t>
    </r>
  </si>
  <si>
    <t>the original balustrade &amp; stair balustrade does not</t>
  </si>
  <si>
    <t>need to meet current height and configuration codes.</t>
  </si>
  <si>
    <t>Square Ft</t>
  </si>
  <si>
    <t>Actual SqFt</t>
  </si>
  <si>
    <t>if the porch floor is less than 30" above the ground anywhere within 36" from the porch floor.  NOTE: this does</t>
  </si>
  <si>
    <t>No milling for a crown on the top of the top and bottom rails to shed water .42" code height is not needed</t>
  </si>
  <si>
    <t>* = This is with deck grade cedar w/solid knots and sap wood.</t>
  </si>
  <si>
    <t>repaired and painted again for another 50 years.  Periodic paint maintenance will allow paint job to last 20 years.</t>
  </si>
  <si>
    <t>Re-paint same colors, two coats at 20 years.  If repaired, the original balustrade and stair balustrade does not</t>
  </si>
  <si>
    <t>Enter measurments here:</t>
  </si>
  <si>
    <t>Lifespan cost per year</t>
  </si>
  <si>
    <t>Costs are quoted per rounded square foot.</t>
  </si>
  <si>
    <t>New Wood Cedar 2 X 2 balusters (spindles) on 4" centers, 2 X 4 top &amp; bottom rails,  42" height Porch floor.  Painted one coat oil primer and two coats latex  top coats, all brushed.  Two colors. All labor and materials.</t>
  </si>
  <si>
    <t>(10 year Lifespan)*</t>
  </si>
  <si>
    <t xml:space="preserve">Repair, replace, or arch. epoxy.  Remove paint to bare wood, clean, one coat oil primer, caulking, two latex top coats, all brushed.  Three colors.  Inclds all labor and materials.  </t>
  </si>
  <si>
    <r>
      <t xml:space="preserve">Wrought Iron.  </t>
    </r>
    <r>
      <rPr>
        <b/>
        <u/>
        <sz val="8"/>
        <color rgb="FF0000FF"/>
        <rFont val="Calibri"/>
        <family val="2"/>
        <scheme val="minor"/>
      </rPr>
      <t>Stock</t>
    </r>
    <r>
      <rPr>
        <b/>
        <sz val="8"/>
        <color rgb="FF0000FF"/>
        <rFont val="Calibri"/>
        <family val="2"/>
        <scheme val="minor"/>
      </rPr>
      <t xml:space="preserve"> Design</t>
    </r>
    <r>
      <rPr>
        <b/>
        <sz val="8"/>
        <rFont val="Calibri"/>
        <family val="2"/>
        <scheme val="minor"/>
      </rPr>
      <t>. Welded Steel 42" tall, factory primed and site painted with oil paint.  One color.  All labor and materials.</t>
    </r>
  </si>
  <si>
    <r>
      <t xml:space="preserve">Wrought Iron.  </t>
    </r>
    <r>
      <rPr>
        <b/>
        <u/>
        <sz val="8"/>
        <color rgb="FFC00000"/>
        <rFont val="Calibri"/>
        <family val="2"/>
        <scheme val="minor"/>
      </rPr>
      <t>Custom</t>
    </r>
    <r>
      <rPr>
        <b/>
        <sz val="8"/>
        <color rgb="FFC00000"/>
        <rFont val="Calibri"/>
        <family val="2"/>
        <scheme val="minor"/>
      </rPr>
      <t xml:space="preserve"> Design</t>
    </r>
    <r>
      <rPr>
        <b/>
        <sz val="8"/>
        <rFont val="Calibri"/>
        <family val="2"/>
        <scheme val="minor"/>
      </rPr>
      <t>, welded steel, 42" tall, factory primed and site painted with oil paint. One color.  All labor and materials.</t>
    </r>
  </si>
  <si>
    <t>Enter your Dimensions here</t>
  </si>
  <si>
    <t>* = with storm window and periodic paint maintenance</t>
  </si>
  <si>
    <t>* = Yearly cleaning, repairing broken and cracked siding, stained, brittle and warped needing complete replacement at 15 years.  Clad wood trim rotting under cladding at 4 to 10 years.  Clad trim and eaves replaced at 10 years.</t>
  </si>
  <si>
    <t>Soffit/Fascia &amp; Brackets/Corbels</t>
  </si>
  <si>
    <t>Remove all paint to bare wood, cleaning, wood repairs, one coat oil primer, caulking, two latex top coats, all brushed.  Three colors.</t>
  </si>
  <si>
    <t>Lifespan Cost per Year</t>
  </si>
  <si>
    <t>Costs are quoted per rounded square foot</t>
  </si>
  <si>
    <t>(20 Year Lifespan)*</t>
  </si>
  <si>
    <t>* = Periodic paint maintenance/touchup, periodic cleaning.  Repaint same colors, two coats at 20 years.  Includes materials.</t>
  </si>
  <si>
    <t xml:space="preserve">* = Yearly cleaning, vinyl and aluminum cladding will need to be replaced at 10 years.  Clad wood begin rotting under cladding </t>
  </si>
  <si>
    <t>at four (4) to ten (10) years.  Rotted wood repairs before re-cladding.  Re-caulk twice in ten (10) years.  Includes all materials.</t>
  </si>
  <si>
    <t>again in twenty (20) years.</t>
  </si>
  <si>
    <t>Residential &amp; Commercial</t>
  </si>
  <si>
    <t>Eaves &amp; Cornices – Soffit/Fascia &amp; Brackets/Corbels</t>
  </si>
  <si>
    <t>Covering with Aluminum or Vinyl Cladding</t>
  </si>
  <si>
    <t>Installation of vinyl or aluminum with</t>
  </si>
  <si>
    <t>caulking</t>
  </si>
  <si>
    <t>Painting</t>
  </si>
  <si>
    <t>wood repairs, one coat oil primer,</t>
  </si>
  <si>
    <t xml:space="preserve">will need to be replaced at 10 years. Clad wood </t>
  </si>
  <si>
    <t xml:space="preserve">begins rotting under cladding at 4 to 10 years. </t>
  </si>
  <si>
    <t xml:space="preserve">Rotted wood repairs before re-cladding. Re-caulk </t>
  </si>
  <si>
    <t>twice in 10 years. Includes all materials</t>
  </si>
  <si>
    <t>Includes all materials.</t>
  </si>
  <si>
    <t xml:space="preserve">NOTE: Vinyl  &amp; aluminum cladding must be completely </t>
  </si>
  <si>
    <t xml:space="preserve">replaced at 10 years. Cladding joints will need to </t>
  </si>
  <si>
    <t xml:space="preserve">re-caulked at 5 years. Original wood soffit &amp; fascia, </t>
  </si>
  <si>
    <t xml:space="preserve">brackets etc., can be retained, repaired and painted </t>
  </si>
  <si>
    <t>again in 20 years.</t>
  </si>
  <si>
    <t xml:space="preserve">*= Periodic paint maintenance/touchup, periodic </t>
  </si>
  <si>
    <t xml:space="preserve">**= Yearly cleaning, vinyl &amp; aluminum cladding </t>
  </si>
  <si>
    <t>Roof</t>
  </si>
  <si>
    <t>Wall</t>
  </si>
  <si>
    <t>Soffit</t>
  </si>
  <si>
    <t>Cornice</t>
  </si>
  <si>
    <t>Ceiling Joist</t>
  </si>
  <si>
    <t>Eaves &amp; Cornices</t>
  </si>
  <si>
    <r>
      <t>Depth of Soffit in</t>
    </r>
    <r>
      <rPr>
        <b/>
        <sz val="11"/>
        <color rgb="FF0000FF"/>
        <rFont val="Calibri"/>
        <family val="2"/>
        <scheme val="minor"/>
      </rPr>
      <t xml:space="preserve"> Inches</t>
    </r>
  </si>
  <si>
    <r>
      <t xml:space="preserve">Exterior Wall Width in </t>
    </r>
    <r>
      <rPr>
        <b/>
        <u/>
        <sz val="11"/>
        <color rgb="FFC00000"/>
        <rFont val="Calibri"/>
        <family val="2"/>
        <scheme val="minor"/>
      </rPr>
      <t>Feet</t>
    </r>
  </si>
  <si>
    <t>Enter your dimensions</t>
  </si>
  <si>
    <t xml:space="preserve">on the table to the </t>
  </si>
  <si>
    <t>right.</t>
  </si>
  <si>
    <t>(10 Year Lifespan)*</t>
  </si>
  <si>
    <t>Door 1</t>
  </si>
  <si>
    <t>Door 2</t>
  </si>
  <si>
    <t>Scrape, patch, clean, wood repairs, one coat oil primer, caulking, two latex top coats, all brushed. Two colors.</t>
  </si>
  <si>
    <t>Window, Door &amp; Other</t>
  </si>
  <si>
    <t>Window 1</t>
  </si>
  <si>
    <t>Window 2</t>
  </si>
  <si>
    <t>Window 3</t>
  </si>
  <si>
    <t>Window 4</t>
  </si>
  <si>
    <t xml:space="preserve">Covering with Aluminum Cladding </t>
  </si>
  <si>
    <r>
      <t>I</t>
    </r>
    <r>
      <rPr>
        <sz val="11"/>
        <color theme="1"/>
        <rFont val="Calibri"/>
        <family val="2"/>
        <scheme val="minor"/>
      </rPr>
      <t>nstallation of aluminum or aluminum</t>
    </r>
  </si>
  <si>
    <t>with caulking</t>
  </si>
  <si>
    <t>Scrape, patch, clean, wood repairs,</t>
  </si>
  <si>
    <t>one coat oil primer, caulking, two latex</t>
  </si>
  <si>
    <t>top coats, all brushed. Two colors.</t>
  </si>
  <si>
    <t xml:space="preserve">*= Yearly cleaning, vinyl &amp; aluminum cladding </t>
  </si>
  <si>
    <t xml:space="preserve">NOTE: Vinyl  cladding must be completely </t>
  </si>
  <si>
    <t xml:space="preserve">replaced at 15 years. Aluminum cladding will need to </t>
  </si>
  <si>
    <t xml:space="preserve">be re-painted at 10 years &amp; re-caulked at 5 years. </t>
  </si>
  <si>
    <t xml:space="preserve">Original wood trim can be retained, </t>
  </si>
  <si>
    <t>* = Yearly cleaning, vinyl &amp; aluminum cladding will need to be replaced at ten (10) years.  Clad wood</t>
  </si>
  <si>
    <t>begins rotting under cladding at four (4) to ten (10) years.  Rotted wood repairs before re-cladding.</t>
  </si>
  <si>
    <t>Re-caulk twice in ten (10) years.  Includes all materials.</t>
  </si>
  <si>
    <t xml:space="preserve">** = Periodic paint maintenance/touchup, periodic cleaning.  Re-paint same colors, two coats at </t>
  </si>
  <si>
    <t>twenty (20) years.  Includes all materials.</t>
  </si>
  <si>
    <t>Cover With Aluminum</t>
  </si>
  <si>
    <t>Theses dimensions will be carried over to all window types;</t>
  </si>
  <si>
    <t>Residential</t>
  </si>
  <si>
    <t>Pricing, Lifespan and Footnotes</t>
  </si>
  <si>
    <t>Entry Doors</t>
  </si>
  <si>
    <t>Entry Door Height in Feet</t>
  </si>
  <si>
    <t>Entry Door Width in Inches</t>
  </si>
  <si>
    <t>Door 3</t>
  </si>
  <si>
    <t>Actual   Square Footage</t>
  </si>
  <si>
    <t>Porch 1</t>
  </si>
  <si>
    <t>Porch 2</t>
  </si>
  <si>
    <t>Porch/Stairs Balustrade</t>
  </si>
  <si>
    <t>ENTER YOUR DATA HERE</t>
  </si>
  <si>
    <t>Do not be concerned</t>
  </si>
  <si>
    <t xml:space="preserve">with the number of </t>
  </si>
  <si>
    <t xml:space="preserve">Spindles.  They are </t>
  </si>
  <si>
    <t>figured on 4" Centers.</t>
  </si>
  <si>
    <t>Just height time width of</t>
  </si>
  <si>
    <t>and sometimes of metal, standing on a form cut from a rectangular or square plank, one of various forms of spindle.</t>
  </si>
  <si>
    <t>Balustrade</t>
  </si>
  <si>
    <t>Width (length) in Inches</t>
  </si>
  <si>
    <t xml:space="preserve">Baluster      </t>
  </si>
  <si>
    <r>
      <rPr>
        <u/>
        <sz val="11"/>
        <color theme="1"/>
        <rFont val="Calibri"/>
        <family val="2"/>
        <scheme val="minor"/>
      </rPr>
      <t>Multiplied in this way, they form a balustrade</t>
    </r>
    <r>
      <rPr>
        <sz val="11"/>
        <color theme="1"/>
        <rFont val="Calibri"/>
        <family val="2"/>
        <scheme val="minor"/>
      </rPr>
      <t>. Individually, a baluster shaft may describe the turned</t>
    </r>
  </si>
  <si>
    <t>on five (5") inch centers.</t>
  </si>
  <si>
    <t>15 yrs.**</t>
  </si>
  <si>
    <t>(15 year Lifespan)**</t>
  </si>
  <si>
    <t xml:space="preserve">** = Recycled Composite, resin. 2 X 4 top rail, 2 X 2 blusters on 5" centers. </t>
  </si>
  <si>
    <t xml:space="preserve">**** =  If periodic paint maintenance/touchup is performed the wood repairs will last 50 years and it can be </t>
  </si>
  <si>
    <t>20 yrs.***</t>
  </si>
  <si>
    <t xml:space="preserve">++  Always review  Repair Definitions on Data tab prior to entry in the fields below </t>
  </si>
  <si>
    <t>(20 year Lifespan)***</t>
  </si>
  <si>
    <t xml:space="preserve">Recycled composite resin.  2 X4 top rail, 2 X 2 blusters </t>
  </si>
  <si>
    <t>(20 year Lifespan)****</t>
  </si>
  <si>
    <t>Cost over Twenty Years</t>
  </si>
  <si>
    <t xml:space="preserve">**** = If periodic paint maintenance/touchup is performed </t>
  </si>
  <si>
    <t>** = Power washing yearly to remove moss &amp; mildew buildup</t>
  </si>
  <si>
    <t>today will rust &amp; need to be replaced at 20 years.</t>
  </si>
  <si>
    <t>Exterior Porch Flooring - Repair vs Replacement</t>
  </si>
  <si>
    <t>Replace Original Porch Flooring</t>
  </si>
  <si>
    <r>
      <t>New Wood.</t>
    </r>
    <r>
      <rPr>
        <sz val="11"/>
        <color theme="1"/>
        <rFont val="Calibri"/>
        <family val="2"/>
        <scheme val="minor"/>
      </rPr>
      <t xml:space="preserve"> Douglas fir, T &amp; G, traditional dimension, ¾” thick</t>
    </r>
  </si>
  <si>
    <t>x 3-1/4” wide, vertical grain, older growth, B-grade product. Oil</t>
  </si>
  <si>
    <t>priming back and T &amp; G’s. 60, 80 &amp;100 grit sanding. Three coats</t>
  </si>
  <si>
    <t>of oil deck enamel. All labor &amp; materials.</t>
  </si>
  <si>
    <t>20 yrs.*</t>
  </si>
  <si>
    <t>Recycled composite or vinyl, 1 x 6, embossed wood grain, wood</t>
  </si>
  <si>
    <t>color finish, non-paintable, tongue &amp; grooved. All labor &amp; materials.</t>
  </si>
  <si>
    <t xml:space="preserve">  </t>
  </si>
  <si>
    <t>Repair Original Porch Flooring</t>
  </si>
  <si>
    <t>Repair rotted or missing T &amp; G floor boards. New wood to be</t>
  </si>
  <si>
    <t>T &amp; G, ¾” thick x 3-14” wide, vertical grain, older growth product.</t>
  </si>
  <si>
    <t>Oil priming back and T &amp; G’s. Three coats of oil deck enamel on new</t>
  </si>
  <si>
    <t>floor boards to match original. All labor &amp; materials.</t>
  </si>
  <si>
    <t xml:space="preserve">Remove all paint from porch floor. Three coats of oil deck </t>
  </si>
  <si>
    <t>enamel. All labor &amp; materials.</t>
  </si>
  <si>
    <r>
      <t>*=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Periodic paint maintenance. This product and/or method has a life cycle of </t>
    </r>
  </si>
  <si>
    <t xml:space="preserve">over 100 years with repairs, paint removal and/or re-painting once every 20 years. </t>
  </si>
  <si>
    <t xml:space="preserve">**= Power washing yearly to remove moss &amp; mildew buildup in fake </t>
  </si>
  <si>
    <t xml:space="preserve">wood grain. Replace broken and cracked pieces periodically. </t>
  </si>
  <si>
    <t>Permanent staining &amp; warpage at 15 yrs. Cannot be painted.</t>
  </si>
  <si>
    <t>(20 year Lifespan)*</t>
  </si>
  <si>
    <t>Porch 3</t>
  </si>
  <si>
    <t>Remove all paint from porch floor.  Three coats of oil deck enamel.  All labor &amp; materials.</t>
  </si>
  <si>
    <t>Costs</t>
  </si>
  <si>
    <t>Repair rotted or missing T&amp;G floor boards. New wood to be T&amp;G 3/4" thick X 3-1/4" wide, vertical grain, older growth product. Oil priming back and T&amp;G's. Three coats of oil deck enamel on new floor boards to match original. All labor &amp; materials.</t>
  </si>
  <si>
    <t>New Wood. Douglas Fir, T&amp;G, traditional dimension, 3/4" thick X 3-1/4" wide, vertical grain, older growth.  B-grade product.  Oil priming back and T&amp;G's 60, 80 &amp; 100 grit sanding.  Three coats of oil deck enamel. All labor &amp; materials.</t>
  </si>
  <si>
    <t>Recycled composite or vinyl, 1 X 6, embossed wood grain, wood color finish, non-paintable, tongue &amp; Grooved. All labor &amp; materials.</t>
  </si>
  <si>
    <t>* = Periodic paint maintenance.  This product and/or method has a life cycle of over 100 years with repairs, paint removal once every 20 years.</t>
  </si>
  <si>
    <t>** = Power washing yearly to remove moss &amp; mildew buildup in the fake wood grain.  Replace broken and cracked pieces periodically.</t>
  </si>
  <si>
    <t>Permanent staining &amp; warpage at 15 years.  Cannot be painted.</t>
  </si>
  <si>
    <r>
      <t xml:space="preserve">Length in </t>
    </r>
    <r>
      <rPr>
        <b/>
        <u/>
        <sz val="10"/>
        <color rgb="FFFF0000"/>
        <rFont val="Calibri"/>
        <family val="2"/>
        <scheme val="minor"/>
      </rPr>
      <t>Feet</t>
    </r>
  </si>
  <si>
    <r>
      <t xml:space="preserve">Depth in </t>
    </r>
    <r>
      <rPr>
        <b/>
        <u/>
        <sz val="10"/>
        <color rgb="FF0000FF"/>
        <rFont val="Calibri"/>
        <family val="2"/>
        <scheme val="minor"/>
      </rPr>
      <t>Inches</t>
    </r>
  </si>
  <si>
    <t>Height in inches</t>
  </si>
  <si>
    <t>expressed in square feet and priced per Sq. Foot.  You must calculate the entire length if the balustrade turns include those inches.</t>
  </si>
  <si>
    <t>Measurement is determined by the top-rail to the bottom of the bottom-rail (Height) in inches and top-rail (Length) in inches,</t>
  </si>
  <si>
    <t>Replace Original Entry Door</t>
  </si>
  <si>
    <r>
      <t>New Wood-Solid mahogany.</t>
    </r>
    <r>
      <rPr>
        <sz val="11"/>
        <color theme="1"/>
        <rFont val="Calibri"/>
        <family val="2"/>
        <scheme val="minor"/>
      </rPr>
      <t xml:space="preserve"> 1-3/4” thick, dowel joint construction,</t>
    </r>
  </si>
  <si>
    <t>painted or stained and coated with spar varnish. Installed with hinges</t>
  </si>
  <si>
    <t>in existing jamb. No passage set or deadbolt. All labor &amp; materials.</t>
  </si>
  <si>
    <t>10 yrs.**</t>
  </si>
  <si>
    <r>
      <t>New Wood- Fir.</t>
    </r>
    <r>
      <rPr>
        <sz val="11"/>
        <color theme="1"/>
        <rFont val="Calibri"/>
        <family val="2"/>
        <scheme val="minor"/>
      </rPr>
      <t xml:space="preserve"> Panel door, 1-3/4” thick, dowel joint construction,</t>
    </r>
  </si>
  <si>
    <t>painted or stained &amp; spar varnished, with hinges. Installed with hinges</t>
  </si>
  <si>
    <r>
      <t xml:space="preserve">New Fiberglass. </t>
    </r>
    <r>
      <rPr>
        <sz val="11"/>
        <color theme="1"/>
        <rFont val="Calibri"/>
        <family val="2"/>
        <scheme val="minor"/>
      </rPr>
      <t>Fan light,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pre-hung fiberglass entry doors.  With </t>
    </r>
  </si>
  <si>
    <t xml:space="preserve">brick mold. Painted or finished. Insulated glass. Adjustable thermal-break </t>
  </si>
  <si>
    <t>brass threshold. 4-9/16" jamb. No passage set or deadbolt. All labor &amp;</t>
  </si>
  <si>
    <t>materials.</t>
  </si>
  <si>
    <t>10 yrs.****</t>
  </si>
  <si>
    <r>
      <t>New Steel.</t>
    </r>
    <r>
      <rPr>
        <sz val="11"/>
        <color theme="1"/>
        <rFont val="Calibri"/>
        <family val="2"/>
        <scheme val="minor"/>
      </rPr>
      <t xml:space="preserve"> Premium 24 gauge, galvanized steel, 6 panel with laminated</t>
    </r>
  </si>
  <si>
    <t>glass panel, with hinges factory primed and insulated. 10-year warrantee.</t>
  </si>
  <si>
    <t>No passage set or deadbolt. All labor &amp; materials.</t>
  </si>
  <si>
    <t>10 yrs.***</t>
  </si>
  <si>
    <r>
      <t>New Passage Set (knobs) &amp; Deadbolt.</t>
    </r>
    <r>
      <rPr>
        <sz val="11"/>
        <color theme="1"/>
        <rFont val="Calibri"/>
        <family val="2"/>
        <scheme val="minor"/>
      </rPr>
      <t xml:space="preserve"> Medium quality, installed</t>
    </r>
  </si>
  <si>
    <t>10 yrs.</t>
  </si>
  <si>
    <t>Repair Original Entry Door</t>
  </si>
  <si>
    <r>
      <t>Repair Existing.</t>
    </r>
    <r>
      <rPr>
        <sz val="11"/>
        <color theme="1"/>
        <rFont val="Calibri"/>
        <family val="2"/>
        <scheme val="minor"/>
      </rPr>
      <t xml:space="preserve"> Repair rotted or broken areas. Strip all paint or finish off door.</t>
    </r>
  </si>
  <si>
    <t>Re-glaze glass. Get door operating smoothly. Oil prime with three top coats,</t>
  </si>
  <si>
    <t>brushed or stained with two coats spar varnish. New weather-stripping on top</t>
  </si>
  <si>
    <t>and two sides, with sweep at bottom. Use existing passage set or deadbolt.</t>
  </si>
  <si>
    <t>All labor &amp; materials.</t>
  </si>
  <si>
    <t>**= New growth wood, dowel instead of mortise &amp; tenon construction.</t>
  </si>
  <si>
    <t>Replace at 10 years due to joint failure and wood rot.</t>
  </si>
  <si>
    <t xml:space="preserve">***= 10 year factory warrantee. </t>
  </si>
  <si>
    <t>****= 10 year warrantee typical. Repaint in 5 years.</t>
  </si>
  <si>
    <t>(10 year Lifespan)**</t>
  </si>
  <si>
    <t>(10 year Lifespan)****</t>
  </si>
  <si>
    <t>* = Periodic paint maintenance. This product and/or method has a life cycle of over 1000 years with repairs, paint removal and/or re-painting once every 20 years.</t>
  </si>
  <si>
    <t>** = New growth wood, dowel instead of mortise &amp; tenon construction. Replace at 10 years due to joint failure and wood rot.</t>
  </si>
  <si>
    <t>Repair Existing Door. Repair rotted or broken areas. Strip all paint or finish off door. Re-glaze. Get door operating smoothly. Oil prime with three top coats, brushed or stained with two coats spar varnish. New weather-stripping on top and sides, with sweep at bottom. Use existing passage set or deadbolt.  All labor &amp; materials.</t>
  </si>
  <si>
    <t>New Wood-Fir. Panel door, 1-3/4" thick, dowel joint construction, painted or stained &amp; spar varnished, with hinges. Installed with hinges in existing jamb. No passage set or deadbolt. All labor &amp; Materials.</t>
  </si>
  <si>
    <t>New Steel. Premium 24 gauge, galvanized steel, 6 panel with laminated glass panel, with hinges, factory primed and insulated.  Ten (10) year warrantee. No passage set or deadbolt. All labor &amp; materials.</t>
  </si>
  <si>
    <t>*** = Ten (10) year factory warrantee.</t>
  </si>
  <si>
    <t>**** = Ten (10) year warrantee typical. Repaint in five (5) years.</t>
  </si>
  <si>
    <t>New Wood-Solid Mahogany.  1-3/4" thick, dowel joint construction, painted or stained and coated with spar varnish. Installed with hinges in existing jamb. No passage set or deadbolt.  All labor  &amp; materials.</t>
  </si>
  <si>
    <t>New Fiberglass. Fan light, pre-hung fiberglass entry doors. With brick mold. Painted or finished. Insulated glass. Adjustable thermal-break brass threshold. 4-9/16" jamb. No passage set or deadbolt.                                 All labor &amp; materials.</t>
  </si>
  <si>
    <t>.044 thick, double 4, backer board insul.,</t>
  </si>
  <si>
    <r>
      <t xml:space="preserve">Width of Fascia in </t>
    </r>
    <r>
      <rPr>
        <b/>
        <u/>
        <sz val="11"/>
        <color rgb="FF0000FF"/>
        <rFont val="Calibri"/>
        <family val="2"/>
        <scheme val="minor"/>
      </rPr>
      <t>Inches</t>
    </r>
  </si>
  <si>
    <t>Installation of aluminum cladding with caulking</t>
  </si>
  <si>
    <r>
      <rPr>
        <sz val="10"/>
        <color theme="1"/>
        <rFont val="Calibri"/>
        <family val="2"/>
        <scheme val="minor"/>
      </rPr>
      <t xml:space="preserve">Length             In </t>
    </r>
    <r>
      <rPr>
        <u val="double"/>
        <sz val="11"/>
        <color rgb="FFFF0000"/>
        <rFont val="Calibri"/>
        <family val="2"/>
        <scheme val="minor"/>
      </rPr>
      <t>Feet</t>
    </r>
  </si>
  <si>
    <t>Recycled Composite Resin.             2 X 4 top rail,   2 X 2 balusters on five (5") inch centers.</t>
  </si>
  <si>
    <r>
      <rPr>
        <b/>
        <u/>
        <sz val="12"/>
        <color theme="1"/>
        <rFont val="Calibri"/>
        <family val="2"/>
        <scheme val="minor"/>
      </rPr>
      <t>NOTE:</t>
    </r>
    <r>
      <rPr>
        <u/>
        <sz val="12"/>
        <color theme="1"/>
        <rFont val="Calibri"/>
        <family val="2"/>
        <scheme val="minor"/>
      </rPr>
      <t xml:space="preserve"> These original windows can be restored again for another 40 or 50 years</t>
    </r>
  </si>
  <si>
    <t>Replace with wood no cladding, tilt, insulated glass, finished interior &amp; exterior wood faces, screen, paint/finish two sides.</t>
  </si>
  <si>
    <t>Complete Repair Window and new wooden triple track storm window</t>
  </si>
  <si>
    <t>COMPLETE REPAIR WITH WOOD STORM</t>
  </si>
  <si>
    <t>TUNE-UP WITH WOOD STORMS</t>
  </si>
  <si>
    <t>Tune-Up  and  Existing wooden Storm Window</t>
  </si>
  <si>
    <t>Tune-Up  and  New Wooden Triple-Track Storm Window</t>
  </si>
  <si>
    <t>CASEMENT Windows</t>
  </si>
  <si>
    <t>Repair or Replacement of Casement Windows</t>
  </si>
  <si>
    <t>Casement &amp; Storm</t>
  </si>
  <si>
    <t>Wooden window with storm options</t>
  </si>
  <si>
    <t>Wooden windows with storm options</t>
  </si>
  <si>
    <t>Complete Repair Existing Wooden Window and Repair of Existing Wooden Storm</t>
  </si>
  <si>
    <t>(50 Year Lifespan)</t>
  </si>
  <si>
    <t>Complete Repair of Existing Wooden Window and New Wooden Storm</t>
  </si>
  <si>
    <t>(40 Year Lifespan)</t>
  </si>
  <si>
    <t>CASEMENT Storms</t>
  </si>
  <si>
    <t>Casement Windows Storm Options</t>
  </si>
  <si>
    <t>Complete Repair existing wood storm window</t>
  </si>
  <si>
    <t>REPAIR and Storm</t>
  </si>
  <si>
    <t>Tune-Up and Storm</t>
  </si>
  <si>
    <t>REPLACE</t>
  </si>
  <si>
    <t>Wooden Double Hung Repair vs. Replacement</t>
  </si>
  <si>
    <t>Actual Sq. Ft</t>
  </si>
  <si>
    <t>Tune-Up Repair Existing Wooden Window and Repair of Existing Wooden Storm</t>
  </si>
  <si>
    <t>Tune-Up Repair Existing Wooden Window and New Wooden Storm</t>
  </si>
  <si>
    <t>Cost Comparison Tool</t>
  </si>
  <si>
    <t>inside the property, factory oil primed,</t>
  </si>
  <si>
    <t>site pained with shipping/install.</t>
  </si>
  <si>
    <t>Wooden Storm w/removable screen &amp; glass panels from inside, factory oil primed, site painted, shipping &amp; install.</t>
  </si>
  <si>
    <t>Wooden Storm, triple track w/self storing, operable screen &amp; glass, factory oil primed, site painted, shipping/install.</t>
  </si>
  <si>
    <t>New Wooden Storm with removable screen and glass panels from inside the property, factory oil primed, site painted with shipping and install</t>
  </si>
  <si>
    <t>.042 thick, double 4, backer board insul.,</t>
  </si>
  <si>
    <t>cladding. Light color. All materials.</t>
  </si>
  <si>
    <t>Three colors. All materials</t>
  </si>
  <si>
    <t>wood trim rotting under cladding at 4 to 10 years.</t>
  </si>
  <si>
    <t>Clad trim &amp; eaves replaced at 10 years.</t>
  </si>
  <si>
    <t xml:space="preserve">replaced at 15 years. Original wood siding and </t>
  </si>
  <si>
    <t xml:space="preserve">trim can be retained, repaired and painted again </t>
  </si>
  <si>
    <t>in 20 years.</t>
  </si>
  <si>
    <t>NOTE: Vinyl siding must be completely</t>
  </si>
  <si>
    <r>
      <t xml:space="preserve">Exterior Wall Width in </t>
    </r>
    <r>
      <rPr>
        <u/>
        <sz val="11"/>
        <color theme="1"/>
        <rFont val="Calibri"/>
        <family val="2"/>
        <scheme val="minor"/>
      </rPr>
      <t>Feet</t>
    </r>
  </si>
  <si>
    <r>
      <t xml:space="preserve">Exterior Wall Height   in </t>
    </r>
    <r>
      <rPr>
        <u/>
        <sz val="11"/>
        <color theme="1"/>
        <rFont val="Calibri"/>
        <family val="2"/>
        <scheme val="minor"/>
      </rPr>
      <t>Feet</t>
    </r>
  </si>
  <si>
    <t>Actual Square Footage</t>
  </si>
  <si>
    <t>Remove all paint to bare wood, cleaning, siding &amp; trim repairs, one coat oil primer, caulking, two latex top coats, all brushed. Three colors. All materials.</t>
  </si>
  <si>
    <t>REPLACEMENT Vinyl Siding, Eaves &amp; Trim</t>
  </si>
  <si>
    <t>PAINTING Original Wood                           Siding, Trim &amp; Eaves</t>
  </si>
  <si>
    <t>.044 thick, double 4, backer board insul., trim, eave/fascia/window and door trim cladding. Light color.       All materials</t>
  </si>
  <si>
    <t>Painting / Siding</t>
  </si>
  <si>
    <t xml:space="preserve"> ** = Periodic paint maintenance/touchup, periodic cleaning.  Re-paint same colors, two coats at 20 years.</t>
  </si>
  <si>
    <t xml:space="preserve">         Total</t>
  </si>
  <si>
    <t>Cornice/Soffit</t>
  </si>
  <si>
    <t>*Corbel, an architectural typical</t>
  </si>
  <si>
    <t>weight-bearing decorative piece</t>
  </si>
  <si>
    <t>*Cornice an architectural device</t>
  </si>
  <si>
    <r>
      <t xml:space="preserve">ʘʘ NEW PASSAGE SET (knobs) &amp; Deadbolt. Medium quality, installed on any of the above $500.00 per door Lifespan = 10 years </t>
    </r>
    <r>
      <rPr>
        <sz val="11"/>
        <rFont val="Calibri"/>
        <family val="2"/>
      </rPr>
      <t>ʘʘ</t>
    </r>
  </si>
  <si>
    <t>RESIDENTIAL FORT COLLINS, COLORADO</t>
  </si>
  <si>
    <t>ENTER YOUR WINDOW MEASUREMENTS HERE</t>
  </si>
  <si>
    <t>Exterior Wood Trim - Window, Door &amp; Other - Fort Collins, Colorado</t>
  </si>
  <si>
    <t>$545.00 per door</t>
  </si>
  <si>
    <t>Exterior Entry Door - Repair vs Replacement - Fort Collins, Colorado</t>
  </si>
  <si>
    <r>
      <t xml:space="preserve">Estimator </t>
    </r>
    <r>
      <rPr>
        <sz val="10"/>
        <color theme="1"/>
        <rFont val="Calibri"/>
        <family val="2"/>
        <scheme val="minor"/>
      </rPr>
      <t>and adjusted for Fort Collins, Colorado Labor &amp; materials.</t>
    </r>
  </si>
  <si>
    <t>All replacement window &amp; aluminum storm costs from the 2018 National Construction Estimator</t>
  </si>
  <si>
    <r>
      <t xml:space="preserve">All costs from suppliers, contractors &amp; the </t>
    </r>
    <r>
      <rPr>
        <i/>
        <sz val="10"/>
        <color theme="1"/>
        <rFont val="Calibri"/>
        <family val="2"/>
        <scheme val="minor"/>
      </rPr>
      <t xml:space="preserve">2018 National Construction </t>
    </r>
  </si>
  <si>
    <t>All costs from the 2018 National Construction Estimator</t>
  </si>
  <si>
    <t>and adjusted for Fort Collins, Colorado Labor &amp; materials.</t>
  </si>
  <si>
    <t>and adjusted for Fort Collins, Colorado Labor &amp; matl’s.</t>
  </si>
  <si>
    <t>Exterior Porch &amp; Stair Balustrade- Repair vs Replacement - Fort Collins, Colorado</t>
  </si>
  <si>
    <t xml:space="preserve">Note: Vinyl cladding must be </t>
  </si>
  <si>
    <t>completely replaced at 15 yrs.</t>
  </si>
  <si>
    <t>Sum of Doors</t>
  </si>
  <si>
    <t>Enter total at right</t>
  </si>
  <si>
    <t>Aluminum cladding will need to be</t>
  </si>
  <si>
    <t>at 5 yrs. Original wood trim can be</t>
  </si>
  <si>
    <t>Linear Feet</t>
  </si>
  <si>
    <r>
      <t>Width in</t>
    </r>
    <r>
      <rPr>
        <u val="double"/>
        <sz val="11"/>
        <color rgb="FF0000FF"/>
        <rFont val="Calibri"/>
        <family val="2"/>
        <scheme val="minor"/>
      </rPr>
      <t xml:space="preserve"> </t>
    </r>
    <r>
      <rPr>
        <u val="double"/>
        <sz val="11"/>
        <color rgb="FFC00000"/>
        <rFont val="Calibri"/>
        <family val="2"/>
        <scheme val="minor"/>
      </rPr>
      <t>Feet</t>
    </r>
  </si>
  <si>
    <t>retained, repaired and painted</t>
  </si>
  <si>
    <t>Cost per linear foot</t>
  </si>
  <si>
    <t>Exterior Trim in Linear Feet</t>
  </si>
  <si>
    <t>Doors:</t>
  </si>
  <si>
    <t>Door 4</t>
  </si>
  <si>
    <t>Windows:</t>
  </si>
  <si>
    <t>Window 5</t>
  </si>
  <si>
    <t>Window 6</t>
  </si>
  <si>
    <t>Window 7</t>
  </si>
  <si>
    <t>Window 8</t>
  </si>
  <si>
    <t>Window 9</t>
  </si>
  <si>
    <t>Window 10</t>
  </si>
  <si>
    <t>Window 11</t>
  </si>
  <si>
    <t>Window 12</t>
  </si>
  <si>
    <t>Window 13</t>
  </si>
  <si>
    <t>Window 14</t>
  </si>
  <si>
    <t>Window 15</t>
  </si>
  <si>
    <t>Window 16</t>
  </si>
  <si>
    <t>Window 17</t>
  </si>
  <si>
    <t>Window 18</t>
  </si>
  <si>
    <t>Window 19</t>
  </si>
  <si>
    <t>Window 20</t>
  </si>
  <si>
    <t>Sum of Windows</t>
  </si>
  <si>
    <t>Other Trim Areas:</t>
  </si>
  <si>
    <t>Belvedere</t>
  </si>
  <si>
    <t>Stable Loft Doors</t>
  </si>
  <si>
    <t>Extra Trim Pieces</t>
  </si>
  <si>
    <t>Sum of Other</t>
  </si>
  <si>
    <t>Manually enter totals to "Exterior Trim Sheet"</t>
  </si>
  <si>
    <t>Grant Total</t>
  </si>
  <si>
    <t>adjusted for Fort Collins, Colorado labor and materials</t>
  </si>
  <si>
    <t xml:space="preserve">Fill your total Linear footage here for each </t>
  </si>
  <si>
    <t>Developed by Preservation Resources, Inc. for the City of Fort Collins, Colorado, 2018</t>
  </si>
  <si>
    <t>then move to the appropriate bottom tab for Double Hung, Storm, or Casement Window.</t>
  </si>
  <si>
    <r>
      <rPr>
        <u/>
        <sz val="11"/>
        <color theme="1"/>
        <rFont val="Calibri"/>
        <family val="2"/>
        <scheme val="minor"/>
      </rPr>
      <t>Move Cursor to green cells</t>
    </r>
    <r>
      <rPr>
        <sz val="11"/>
        <color theme="1"/>
        <rFont val="Calibri"/>
        <family val="2"/>
        <scheme val="minor"/>
      </rPr>
      <t xml:space="preserve"> and click on cell to enter your window size </t>
    </r>
    <r>
      <rPr>
        <u/>
        <sz val="11"/>
        <color theme="1"/>
        <rFont val="Calibri"/>
        <family val="2"/>
        <scheme val="minor"/>
      </rPr>
      <t>in inches</t>
    </r>
    <r>
      <rPr>
        <sz val="11"/>
        <color theme="1"/>
        <rFont val="Calibri"/>
        <family val="2"/>
        <scheme val="minor"/>
      </rPr>
      <t>.</t>
    </r>
  </si>
  <si>
    <t>STORM</t>
  </si>
  <si>
    <t>WINDOWS</t>
  </si>
  <si>
    <t>50 yrs.*</t>
  </si>
  <si>
    <t>40 yrs.*</t>
  </si>
  <si>
    <t>15 yrs.***</t>
  </si>
  <si>
    <t>50 yrs. **</t>
  </si>
  <si>
    <t>30 yrs. **</t>
  </si>
  <si>
    <t>window restoration &amp; storm manufacturing firms in the Rocky Mountain West Region.</t>
  </si>
  <si>
    <t>.042 thick, double 4, backer board insul., trim, eave/fascia/window and door trim cladding. Light color.         All materials.</t>
  </si>
  <si>
    <t>Note: Vinyl siding must be completely replaced at 15 years.  Original wood siding and trim can be re-stained, repaired and painted again in 20  years.</t>
  </si>
  <si>
    <t>Cover eave or cornice with vinyl or aluminum cladding.</t>
  </si>
  <si>
    <t>Cost over Twenty (20) Years</t>
  </si>
  <si>
    <t>Note: Vinyl and aluminum cladding must be completely replaced at ten (10) years.  Cladding joints will need to be</t>
  </si>
  <si>
    <t>re-caulked at five (5) years.  Original wood soffit and fascia brackets etc., can be retained, repaired and painted</t>
  </si>
  <si>
    <t>Expanded Simple Eave, Fascia, Soffit and Cornice</t>
  </si>
  <si>
    <t xml:space="preserve">   Drip Edge</t>
  </si>
  <si>
    <t>Fascia</t>
  </si>
  <si>
    <t xml:space="preserve">typical non-weight bearing device </t>
  </si>
  <si>
    <t>to divert water or ornamentation.</t>
  </si>
  <si>
    <t>Ornamental Work</t>
  </si>
  <si>
    <t>re-painted at 10 yrs., &amp; re-caulked</t>
  </si>
  <si>
    <r>
      <t xml:space="preserve">All costs from suppliers, contractors and the 2018 </t>
    </r>
    <r>
      <rPr>
        <b/>
        <i/>
        <sz val="9"/>
        <color theme="1"/>
        <rFont val="Calibri"/>
        <family val="2"/>
        <scheme val="minor"/>
      </rPr>
      <t>National Construction</t>
    </r>
  </si>
  <si>
    <r>
      <rPr>
        <b/>
        <i/>
        <sz val="9"/>
        <color theme="1"/>
        <rFont val="Calibri"/>
        <family val="2"/>
        <scheme val="minor"/>
      </rPr>
      <t>Estimator</t>
    </r>
    <r>
      <rPr>
        <b/>
        <sz val="9"/>
        <color theme="1"/>
        <rFont val="Calibri"/>
        <family val="2"/>
        <scheme val="minor"/>
      </rPr>
      <t xml:space="preserve"> and adjusted for Fort Collins, Colorado labor &amp; materials.</t>
    </r>
  </si>
  <si>
    <t>not include pressure treated wood because it cannot be painted.  Replace in 10 years.</t>
  </si>
  <si>
    <t>*** = With periodic paint maintenance.  Lesser quality steel today will rust and need to be replaced at 20 years</t>
  </si>
  <si>
    <t>the balustrade.</t>
  </si>
  <si>
    <r>
      <t xml:space="preserve">A </t>
    </r>
    <r>
      <rPr>
        <b/>
        <sz val="11"/>
        <color theme="1"/>
        <rFont val="Calibri"/>
        <family val="2"/>
        <scheme val="minor"/>
      </rPr>
      <t>baluster</t>
    </r>
    <r>
      <rPr>
        <sz val="11"/>
        <color theme="1"/>
        <rFont val="Calibri"/>
        <family val="2"/>
        <scheme val="minor"/>
      </rPr>
      <t xml:space="preserve">— also called </t>
    </r>
    <r>
      <rPr>
        <b/>
        <sz val="11"/>
        <color theme="1"/>
        <rFont val="Calibri"/>
        <family val="2"/>
        <scheme val="minor"/>
      </rPr>
      <t>spindle,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s a moulded shaft, square or of lathe-turned form, handrail of a staircase.</t>
    </r>
  </si>
  <si>
    <t>in woodwork, unifying footing, and supporting the coping of a parapet or the made of stone or wood</t>
  </si>
  <si>
    <t xml:space="preserve">form taken by a candlestick, an upright furniture support, or more simple geometric square or rectangular form. </t>
  </si>
  <si>
    <t>Wrought iron. Custom design. Welded steel,</t>
  </si>
  <si>
    <t>Wrought iron. Stock design. Welded steel,</t>
  </si>
  <si>
    <t>20 yrs.****</t>
  </si>
  <si>
    <t>wood because it cannot be painted. Replace in 10 years.</t>
  </si>
  <si>
    <t>in fake wood grain.  Permanent staining &amp;  warpage at 15 years.</t>
  </si>
  <si>
    <t xml:space="preserve">*** = With periodic paint maintenance. Lesser quality steel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</si>
</sst>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_);[Red]\(#,##0.0\)"/>
    <numFmt numFmtId="165" formatCode="0.000"/>
    <numFmt numFmtId="166" formatCode="#,##0.0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5" tint="-0.499984740745262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5" tint="-0.499984740745262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i/>
      <sz val="8"/>
      <color theme="5" tint="-0.499984740745262"/>
      <name val="Calibri"/>
      <family val="2"/>
      <scheme val="minor"/>
    </font>
    <font>
      <b/>
      <i/>
      <sz val="11"/>
      <color rgb="FF3F3F76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Aharoni"/>
      <charset val="177"/>
    </font>
    <font>
      <b/>
      <sz val="12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u/>
      <sz val="8"/>
      <color rgb="FF0000FF"/>
      <name val="Calibri"/>
      <family val="2"/>
      <scheme val="minor"/>
    </font>
    <font>
      <b/>
      <u/>
      <sz val="8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u val="double"/>
      <sz val="11"/>
      <color rgb="FFFF0000"/>
      <name val="Calibri"/>
      <family val="2"/>
      <scheme val="minor"/>
    </font>
    <font>
      <u val="double"/>
      <sz val="11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rgb="FF0000FF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24"/>
      <color theme="5" tint="-0.499984740745262"/>
      <name val="AR JULIAN"/>
    </font>
    <font>
      <sz val="11"/>
      <name val="AR JULIAN"/>
    </font>
    <font>
      <sz val="11"/>
      <name val="Calibri"/>
      <family val="2"/>
    </font>
    <font>
      <sz val="16"/>
      <color rgb="FF0000FF"/>
      <name val="AR BLANCA"/>
    </font>
    <font>
      <sz val="16"/>
      <color rgb="FF0000FF"/>
      <name val="Calibri"/>
      <family val="2"/>
      <scheme val="minor"/>
    </font>
    <font>
      <b/>
      <sz val="12"/>
      <color rgb="FFC00000"/>
      <name val="AR BLANCA"/>
    </font>
    <font>
      <u val="double"/>
      <sz val="11"/>
      <color rgb="FFC00000"/>
      <name val="Calibri"/>
      <family val="2"/>
      <scheme val="minor"/>
    </font>
    <font>
      <sz val="11"/>
      <color rgb="FF0000FF"/>
      <name val="AR JULIAN"/>
    </font>
    <font>
      <b/>
      <sz val="16"/>
      <color theme="7" tint="-0.499984740745262"/>
      <name val="AR JULIAN"/>
    </font>
  </fonts>
  <fills count="1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FF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FF"/>
      </left>
      <right/>
      <top/>
      <bottom/>
      <diagonal/>
    </border>
    <border>
      <left style="thin">
        <color auto="1"/>
      </left>
      <right style="medium">
        <color rgb="FF0000FF"/>
      </right>
      <top style="thin">
        <color auto="1"/>
      </top>
      <bottom/>
      <diagonal/>
    </border>
    <border>
      <left style="thin">
        <color auto="1"/>
      </left>
      <right style="medium">
        <color rgb="FF0000FF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rgb="FF0000FF"/>
      </right>
      <top/>
      <bottom style="medium">
        <color indexed="64"/>
      </bottom>
      <diagonal/>
    </border>
    <border>
      <left style="medium">
        <color rgb="FF0000FF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FF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FF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FF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F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rgb="FF7F7F7F"/>
      </top>
      <bottom/>
      <diagonal/>
    </border>
    <border>
      <left style="medium">
        <color rgb="FF0000FF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indexed="64"/>
      </top>
      <bottom style="medium">
        <color indexed="64"/>
      </bottom>
      <diagonal/>
    </border>
    <border>
      <left style="medium">
        <color rgb="FF0000FF"/>
      </left>
      <right/>
      <top style="medium">
        <color indexed="64"/>
      </top>
      <bottom style="medium">
        <color indexed="64"/>
      </bottom>
      <diagonal/>
    </border>
    <border>
      <left style="medium">
        <color rgb="FF0000FF"/>
      </left>
      <right style="thin">
        <color auto="1"/>
      </right>
      <top/>
      <bottom style="medium">
        <color auto="1"/>
      </bottom>
      <diagonal/>
    </border>
    <border>
      <left style="medium">
        <color rgb="FF0000FF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rgb="FF0000FF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thin">
        <color auto="1"/>
      </right>
      <top/>
      <bottom style="medium">
        <color indexed="64"/>
      </bottom>
      <diagonal/>
    </border>
    <border>
      <left style="medium">
        <color rgb="FFC00000"/>
      </left>
      <right style="thin">
        <color indexed="64"/>
      </right>
      <top style="medium">
        <color indexed="64"/>
      </top>
      <bottom/>
      <diagonal/>
    </border>
    <border>
      <left style="medium">
        <color rgb="FFC00000"/>
      </left>
      <right/>
      <top/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rgb="FFC00000"/>
      </left>
      <right style="medium">
        <color rgb="FF0000FF"/>
      </right>
      <top style="medium">
        <color auto="1"/>
      </top>
      <bottom style="medium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FF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medium">
        <color rgb="FFC00000"/>
      </right>
      <top style="medium">
        <color indexed="64"/>
      </top>
      <bottom style="medium">
        <color indexed="64"/>
      </bottom>
      <diagonal/>
    </border>
    <border>
      <left style="medium">
        <color rgb="FF0000FF"/>
      </left>
      <right style="medium">
        <color rgb="FFC00000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000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C00000"/>
      </left>
      <right/>
      <top/>
      <bottom style="thin">
        <color rgb="FFC00000"/>
      </bottom>
      <diagonal/>
    </border>
    <border>
      <left style="medium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rgb="FF0000FF"/>
      </right>
      <top/>
      <bottom style="thin">
        <color rgb="FF7F7F7F"/>
      </bottom>
      <diagonal/>
    </border>
    <border>
      <left style="thin">
        <color rgb="FFC00000"/>
      </left>
      <right style="medium">
        <color rgb="FF0000FF"/>
      </right>
      <top style="medium">
        <color rgb="FFC00000"/>
      </top>
      <bottom style="thin">
        <color rgb="FF7F7F7F"/>
      </bottom>
      <diagonal/>
    </border>
    <border>
      <left style="thin">
        <color rgb="FFC00000"/>
      </left>
      <right style="medium">
        <color rgb="FF0000FF"/>
      </right>
      <top style="thin">
        <color rgb="FF7F7F7F"/>
      </top>
      <bottom style="thin">
        <color rgb="FFC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rgb="FFC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FF"/>
      </right>
      <top style="medium">
        <color indexed="64"/>
      </top>
      <bottom style="thin">
        <color auto="1"/>
      </bottom>
      <diagonal/>
    </border>
    <border>
      <left style="medium">
        <color rgb="FF0000FF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rgb="FF0000FF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rgb="FFC00000"/>
      </bottom>
      <diagonal/>
    </border>
    <border>
      <left/>
      <right style="medium">
        <color rgb="FF0000FF"/>
      </right>
      <top style="thin">
        <color indexed="64"/>
      </top>
      <bottom style="medium">
        <color rgb="FFC00000"/>
      </bottom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rgb="FF0000FF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/>
      <right style="thick">
        <color rgb="FF006600"/>
      </right>
      <top style="thick">
        <color rgb="FF006600"/>
      </top>
      <bottom style="thick">
        <color rgb="FF006600"/>
      </bottom>
      <diagonal/>
    </border>
    <border>
      <left style="medium">
        <color rgb="FFC00000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C00000"/>
      </left>
      <right style="thin">
        <color indexed="64"/>
      </right>
      <top/>
      <bottom style="thin">
        <color indexed="64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medium">
        <color rgb="FFC00000"/>
      </right>
      <top/>
      <bottom/>
      <diagonal/>
    </border>
    <border>
      <left style="medium">
        <color theme="5" tint="-0.499984740745262"/>
      </left>
      <right/>
      <top style="thin">
        <color theme="5" tint="-0.499984740745262"/>
      </top>
      <bottom style="medium">
        <color theme="5" tint="-0.499984740745262"/>
      </bottom>
      <diagonal/>
    </border>
    <border>
      <left style="medium">
        <color rgb="FF0000FF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FF"/>
      </right>
      <top style="thin">
        <color auto="1"/>
      </top>
      <bottom/>
      <diagonal/>
    </border>
    <border>
      <left style="medium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rgb="FFC00000"/>
      </left>
      <right style="thin">
        <color theme="5" tint="-0.499984740745262"/>
      </right>
      <top style="medium">
        <color rgb="FFC00000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medium">
        <color rgb="FFC00000"/>
      </top>
      <bottom style="thin">
        <color theme="5" tint="-0.499984740745262"/>
      </bottom>
      <diagonal/>
    </border>
    <border>
      <left style="thin">
        <color theme="5" tint="-0.499984740745262"/>
      </left>
      <right style="medium">
        <color rgb="FFC00000"/>
      </right>
      <top style="medium">
        <color rgb="FFC00000"/>
      </top>
      <bottom style="thin">
        <color theme="5" tint="-0.499984740745262"/>
      </bottom>
      <diagonal/>
    </border>
    <border>
      <left style="medium">
        <color rgb="FFC00000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medium">
        <color rgb="FFC00000"/>
      </right>
      <top style="thin">
        <color theme="5" tint="-0.499984740745262"/>
      </top>
      <bottom style="thin">
        <color theme="5" tint="-0.499984740745262"/>
      </bottom>
      <diagonal/>
    </border>
    <border>
      <left style="medium">
        <color rgb="FFC00000"/>
      </left>
      <right style="thin">
        <color theme="5" tint="-0.499984740745262"/>
      </right>
      <top style="thin">
        <color theme="5" tint="-0.499984740745262"/>
      </top>
      <bottom style="medium">
        <color rgb="FFC00000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rgb="FFC00000"/>
      </bottom>
      <diagonal/>
    </border>
    <border>
      <left style="thin">
        <color theme="5" tint="-0.499984740745262"/>
      </left>
      <right style="medium">
        <color rgb="FFC00000"/>
      </right>
      <top style="thin">
        <color theme="5" tint="-0.499984740745262"/>
      </top>
      <bottom style="medium">
        <color rgb="FFC00000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C00000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 style="thin">
        <color indexed="64"/>
      </bottom>
      <diagonal/>
    </border>
    <border>
      <left style="mediumDashed">
        <color rgb="FFC00000"/>
      </left>
      <right style="mediumDashed">
        <color rgb="FFC00000"/>
      </right>
      <top style="thin">
        <color indexed="64"/>
      </top>
      <bottom style="mediumDashed">
        <color rgb="FFC00000"/>
      </bottom>
      <diagonal/>
    </border>
    <border>
      <left style="thin">
        <color auto="1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auto="1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medium">
        <color indexed="64"/>
      </left>
      <right/>
      <top style="thin">
        <color theme="5" tint="-0.499984740745262"/>
      </top>
      <bottom style="thin">
        <color theme="5" tint="-0.499984740745262"/>
      </bottom>
      <diagonal/>
    </border>
    <border>
      <left style="medium">
        <color indexed="64"/>
      </left>
      <right/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 style="medium">
        <color auto="1"/>
      </left>
      <right style="thin">
        <color auto="1"/>
      </right>
      <top style="medium">
        <color rgb="FFC00000"/>
      </top>
      <bottom style="thin">
        <color auto="1"/>
      </bottom>
      <diagonal/>
    </border>
    <border>
      <left style="medium">
        <color indexed="64"/>
      </left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/>
      <bottom style="medium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medium">
        <color rgb="FFC00000"/>
      </right>
      <top style="thin">
        <color rgb="FFC00000"/>
      </top>
      <bottom/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theme="5" tint="-0.499984740745262"/>
      </left>
      <right/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medium">
        <color rgb="FF0000FF"/>
      </right>
      <top style="medium">
        <color rgb="FFC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8080"/>
      </left>
      <right/>
      <top style="medium">
        <color rgb="FF008080"/>
      </top>
      <bottom style="medium">
        <color rgb="FF008080"/>
      </bottom>
      <diagonal/>
    </border>
    <border>
      <left/>
      <right/>
      <top style="medium">
        <color rgb="FF008080"/>
      </top>
      <bottom style="medium">
        <color rgb="FF008080"/>
      </bottom>
      <diagonal/>
    </border>
    <border>
      <left/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medium">
        <color rgb="FFC00000"/>
      </right>
      <top style="medium">
        <color indexed="64"/>
      </top>
      <bottom style="medium">
        <color indexed="64"/>
      </bottom>
      <diagonal/>
    </border>
    <border>
      <left style="slantDashDot">
        <color rgb="FFC00000"/>
      </left>
      <right style="slantDashDot">
        <color rgb="FFC00000"/>
      </right>
      <top style="slantDashDot">
        <color rgb="FFC00000"/>
      </top>
      <bottom style="thin">
        <color auto="1"/>
      </bottom>
      <diagonal/>
    </border>
    <border>
      <left style="slantDashDot">
        <color rgb="FFC00000"/>
      </left>
      <right style="slantDashDot">
        <color rgb="FFC00000"/>
      </right>
      <top style="thin">
        <color auto="1"/>
      </top>
      <bottom style="slantDashDot">
        <color rgb="FFC00000"/>
      </bottom>
      <diagonal/>
    </border>
    <border>
      <left/>
      <right/>
      <top style="medium">
        <color theme="5" tint="-0.499984740745262"/>
      </top>
      <bottom style="medium">
        <color theme="5" tint="-0.499984740745262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 style="thin">
        <color rgb="FFC00000"/>
      </bottom>
      <diagonal/>
    </border>
    <border>
      <left style="mediumDashed">
        <color rgb="FFC00000"/>
      </left>
      <right style="mediumDashed">
        <color rgb="FFC00000"/>
      </right>
      <top style="thin">
        <color rgb="FFC00000"/>
      </top>
      <bottom style="mediumDashed">
        <color rgb="FFC00000"/>
      </bottom>
      <diagonal/>
    </border>
    <border>
      <left style="medium">
        <color indexed="64"/>
      </left>
      <right/>
      <top style="medium">
        <color auto="1"/>
      </top>
      <bottom style="medium">
        <color theme="5" tint="-0.499984740745262"/>
      </bottom>
      <diagonal/>
    </border>
    <border>
      <left/>
      <right/>
      <top style="medium">
        <color auto="1"/>
      </top>
      <bottom style="medium">
        <color theme="5" tint="-0.499984740745262"/>
      </bottom>
      <diagonal/>
    </border>
    <border>
      <left style="thin">
        <color auto="1"/>
      </left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auto="1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auto="1"/>
      </left>
      <right style="medium">
        <color rgb="FFC00000"/>
      </right>
      <top/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medium">
        <color rgb="FFC00000"/>
      </top>
      <bottom style="thin">
        <color auto="1"/>
      </bottom>
      <diagonal/>
    </border>
    <border>
      <left style="thin">
        <color rgb="FFC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 style="thin">
        <color auto="1"/>
      </top>
      <bottom/>
      <diagonal/>
    </border>
    <border>
      <left style="medium">
        <color rgb="FFC00000"/>
      </left>
      <right/>
      <top/>
      <bottom/>
      <diagonal/>
    </border>
    <border>
      <left style="thin">
        <color theme="5" tint="-0.499984740745262"/>
      </left>
      <right style="medium">
        <color theme="5" tint="-0.499984740745262"/>
      </right>
      <top style="medium">
        <color rgb="FFC00000"/>
      </top>
      <bottom style="medium">
        <color theme="5" tint="-0.499984740745262"/>
      </bottom>
      <diagonal/>
    </border>
    <border>
      <left/>
      <right/>
      <top style="thin">
        <color rgb="FFC00000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0" fillId="4" borderId="32" applyNumberFormat="0" applyAlignment="0" applyProtection="0"/>
    <xf numFmtId="0" fontId="1" fillId="5" borderId="0" applyNumberFormat="0" applyBorder="0" applyAlignment="0" applyProtection="0"/>
    <xf numFmtId="0" fontId="63" fillId="0" borderId="0" applyNumberFormat="0" applyFill="0" applyBorder="0" applyAlignment="0" applyProtection="0"/>
  </cellStyleXfs>
  <cellXfs count="917">
    <xf numFmtId="0" fontId="0" fillId="0" borderId="0" xfId="0"/>
    <xf numFmtId="0" fontId="0" fillId="0" borderId="13" xfId="0" applyBorder="1"/>
    <xf numFmtId="0" fontId="0" fillId="0" borderId="15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4" xfId="0" applyBorder="1"/>
    <xf numFmtId="0" fontId="5" fillId="0" borderId="23" xfId="0" applyFont="1" applyBorder="1" applyAlignment="1"/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0" fillId="0" borderId="23" xfId="0" applyBorder="1"/>
    <xf numFmtId="38" fontId="0" fillId="0" borderId="24" xfId="0" applyNumberFormat="1" applyBorder="1"/>
    <xf numFmtId="8" fontId="0" fillId="0" borderId="0" xfId="0" applyNumberFormat="1" applyBorder="1"/>
    <xf numFmtId="44" fontId="0" fillId="0" borderId="0" xfId="1" applyFont="1"/>
    <xf numFmtId="0" fontId="0" fillId="0" borderId="0" xfId="0" applyFill="1" applyBorder="1"/>
    <xf numFmtId="0" fontId="8" fillId="0" borderId="0" xfId="0" applyFont="1"/>
    <xf numFmtId="0" fontId="0" fillId="3" borderId="30" xfId="0" applyFill="1" applyBorder="1"/>
    <xf numFmtId="0" fontId="0" fillId="0" borderId="31" xfId="0" applyBorder="1"/>
    <xf numFmtId="0" fontId="3" fillId="0" borderId="25" xfId="0" applyFont="1" applyBorder="1" applyAlignment="1">
      <alignment horizontal="center" vertical="center" wrapText="1"/>
    </xf>
    <xf numFmtId="44" fontId="0" fillId="0" borderId="0" xfId="1" applyFont="1" applyBorder="1"/>
    <xf numFmtId="0" fontId="0" fillId="0" borderId="0" xfId="0" applyFill="1"/>
    <xf numFmtId="0" fontId="0" fillId="0" borderId="16" xfId="0" applyFill="1" applyBorder="1"/>
    <xf numFmtId="0" fontId="0" fillId="0" borderId="16" xfId="0" quotePrefix="1" applyBorder="1"/>
    <xf numFmtId="0" fontId="0" fillId="0" borderId="39" xfId="0" applyBorder="1"/>
    <xf numFmtId="2" fontId="5" fillId="0" borderId="28" xfId="0" applyNumberFormat="1" applyFont="1" applyBorder="1" applyAlignment="1">
      <alignment horizontal="center"/>
    </xf>
    <xf numFmtId="0" fontId="5" fillId="0" borderId="9" xfId="0" applyFont="1" applyBorder="1" applyAlignment="1"/>
    <xf numFmtId="2" fontId="5" fillId="0" borderId="10" xfId="0" applyNumberFormat="1" applyFont="1" applyBorder="1" applyAlignment="1">
      <alignment horizontal="center"/>
    </xf>
    <xf numFmtId="44" fontId="1" fillId="5" borderId="12" xfId="3" applyNumberFormat="1" applyBorder="1"/>
    <xf numFmtId="44" fontId="1" fillId="5" borderId="10" xfId="3" applyNumberFormat="1" applyBorder="1"/>
    <xf numFmtId="44" fontId="1" fillId="5" borderId="8" xfId="3" applyNumberFormat="1" applyBorder="1"/>
    <xf numFmtId="0" fontId="11" fillId="4" borderId="44" xfId="2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11" fillId="4" borderId="32" xfId="2" applyFont="1" applyBorder="1" applyAlignment="1">
      <alignment horizontal="center"/>
    </xf>
    <xf numFmtId="44" fontId="6" fillId="0" borderId="18" xfId="1" applyFont="1" applyFill="1" applyBorder="1"/>
    <xf numFmtId="0" fontId="0" fillId="0" borderId="40" xfId="0" applyBorder="1" applyAlignment="1"/>
    <xf numFmtId="0" fontId="0" fillId="0" borderId="41" xfId="0" applyBorder="1" applyAlignment="1"/>
    <xf numFmtId="0" fontId="0" fillId="0" borderId="3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44" fontId="1" fillId="0" borderId="39" xfId="3" applyNumberFormat="1" applyFill="1" applyBorder="1"/>
    <xf numFmtId="44" fontId="1" fillId="5" borderId="25" xfId="3" applyNumberForma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6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 indent="5"/>
    </xf>
    <xf numFmtId="0" fontId="20" fillId="0" borderId="0" xfId="0" applyFont="1" applyAlignment="1">
      <alignment horizontal="left" vertical="center" indent="10"/>
    </xf>
    <xf numFmtId="0" fontId="19" fillId="0" borderId="0" xfId="0" applyFont="1" applyAlignment="1">
      <alignment horizontal="left" vertical="center" indent="2"/>
    </xf>
    <xf numFmtId="0" fontId="19" fillId="0" borderId="0" xfId="0" applyFont="1" applyAlignment="1">
      <alignment horizontal="left" vertical="center" indent="8"/>
    </xf>
    <xf numFmtId="0" fontId="23" fillId="0" borderId="0" xfId="0" applyFont="1" applyAlignment="1">
      <alignment horizontal="left" vertical="center" indent="10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40" xfId="0" applyBorder="1"/>
    <xf numFmtId="0" fontId="0" fillId="0" borderId="40" xfId="0" applyBorder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4" fontId="1" fillId="5" borderId="4" xfId="3" applyNumberFormat="1" applyBorder="1"/>
    <xf numFmtId="0" fontId="4" fillId="0" borderId="5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44" fontId="1" fillId="5" borderId="49" xfId="3" applyNumberFormat="1" applyBorder="1"/>
    <xf numFmtId="0" fontId="11" fillId="4" borderId="32" xfId="2" applyFont="1" applyBorder="1" applyAlignment="1" applyProtection="1">
      <alignment horizontal="center"/>
      <protection locked="0"/>
    </xf>
    <xf numFmtId="0" fontId="26" fillId="2" borderId="5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30" fillId="0" borderId="19" xfId="0" quotePrefix="1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11" fillId="4" borderId="75" xfId="2" applyFont="1" applyBorder="1" applyAlignment="1">
      <alignment horizontal="center" wrapText="1"/>
    </xf>
    <xf numFmtId="0" fontId="0" fillId="0" borderId="16" xfId="0" applyBorder="1" applyAlignment="1">
      <alignment horizontal="right"/>
    </xf>
    <xf numFmtId="0" fontId="0" fillId="0" borderId="19" xfId="0" applyBorder="1" applyAlignment="1">
      <alignment horizontal="center"/>
    </xf>
    <xf numFmtId="8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164" fontId="5" fillId="0" borderId="41" xfId="0" applyNumberFormat="1" applyFont="1" applyBorder="1" applyAlignment="1"/>
    <xf numFmtId="0" fontId="5" fillId="0" borderId="40" xfId="0" applyFont="1" applyBorder="1" applyAlignment="1"/>
    <xf numFmtId="0" fontId="5" fillId="0" borderId="0" xfId="0" quotePrefix="1" applyFont="1" applyAlignment="1">
      <alignment vertical="center"/>
    </xf>
    <xf numFmtId="0" fontId="0" fillId="0" borderId="76" xfId="0" applyBorder="1" applyAlignment="1">
      <alignment horizontal="center"/>
    </xf>
    <xf numFmtId="0" fontId="5" fillId="0" borderId="16" xfId="0" applyFont="1" applyBorder="1" applyAlignment="1">
      <alignment vertical="center"/>
    </xf>
    <xf numFmtId="0" fontId="0" fillId="0" borderId="47" xfId="0" applyBorder="1" applyAlignment="1">
      <alignment horizontal="center"/>
    </xf>
    <xf numFmtId="0" fontId="0" fillId="0" borderId="54" xfId="0" applyBorder="1" applyAlignment="1">
      <alignment horizontal="right"/>
    </xf>
    <xf numFmtId="0" fontId="11" fillId="4" borderId="101" xfId="2" applyFont="1" applyBorder="1" applyAlignment="1" applyProtection="1">
      <alignment horizontal="center"/>
      <protection locked="0"/>
    </xf>
    <xf numFmtId="44" fontId="1" fillId="5" borderId="68" xfId="3" applyNumberFormat="1" applyBorder="1"/>
    <xf numFmtId="0" fontId="0" fillId="0" borderId="62" xfId="0" applyBorder="1"/>
    <xf numFmtId="0" fontId="0" fillId="0" borderId="100" xfId="0" applyBorder="1"/>
    <xf numFmtId="44" fontId="1" fillId="8" borderId="12" xfId="3" applyNumberFormat="1" applyFill="1" applyBorder="1"/>
    <xf numFmtId="44" fontId="1" fillId="8" borderId="26" xfId="3" applyNumberFormat="1" applyFill="1" applyBorder="1"/>
    <xf numFmtId="0" fontId="9" fillId="0" borderId="47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8" borderId="106" xfId="0" applyFill="1" applyBorder="1" applyAlignment="1">
      <alignment vertical="center"/>
    </xf>
    <xf numFmtId="0" fontId="0" fillId="8" borderId="40" xfId="0" applyFill="1" applyBorder="1"/>
    <xf numFmtId="0" fontId="0" fillId="8" borderId="41" xfId="0" applyFill="1" applyBorder="1"/>
    <xf numFmtId="0" fontId="1" fillId="0" borderId="106" xfId="0" applyFont="1" applyBorder="1" applyAlignment="1">
      <alignment vertical="center"/>
    </xf>
    <xf numFmtId="0" fontId="0" fillId="0" borderId="41" xfId="0" applyBorder="1"/>
    <xf numFmtId="0" fontId="24" fillId="0" borderId="6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8" fontId="6" fillId="2" borderId="35" xfId="1" applyNumberFormat="1" applyFont="1" applyFill="1" applyBorder="1"/>
    <xf numFmtId="8" fontId="6" fillId="8" borderId="30" xfId="1" applyNumberFormat="1" applyFont="1" applyFill="1" applyBorder="1"/>
    <xf numFmtId="8" fontId="6" fillId="2" borderId="33" xfId="1" applyNumberFormat="1" applyFont="1" applyFill="1" applyBorder="1" applyAlignment="1">
      <alignment horizontal="center"/>
    </xf>
    <xf numFmtId="8" fontId="6" fillId="2" borderId="71" xfId="1" applyNumberFormat="1" applyFont="1" applyFill="1" applyBorder="1" applyAlignment="1">
      <alignment horizontal="center"/>
    </xf>
    <xf numFmtId="8" fontId="6" fillId="2" borderId="50" xfId="1" applyNumberFormat="1" applyFont="1" applyFill="1" applyBorder="1"/>
    <xf numFmtId="8" fontId="6" fillId="2" borderId="11" xfId="1" applyNumberFormat="1" applyFont="1" applyFill="1" applyBorder="1" applyAlignment="1">
      <alignment horizontal="center"/>
    </xf>
    <xf numFmtId="8" fontId="6" fillId="2" borderId="67" xfId="1" applyNumberFormat="1" applyFont="1" applyFill="1" applyBorder="1" applyAlignment="1">
      <alignment horizontal="center"/>
    </xf>
    <xf numFmtId="8" fontId="6" fillId="8" borderId="48" xfId="1" applyNumberFormat="1" applyFont="1" applyFill="1" applyBorder="1"/>
    <xf numFmtId="0" fontId="35" fillId="6" borderId="94" xfId="2" applyFont="1" applyFill="1" applyBorder="1" applyAlignment="1" applyProtection="1">
      <alignment horizontal="center"/>
    </xf>
    <xf numFmtId="0" fontId="35" fillId="6" borderId="95" xfId="2" applyFont="1" applyFill="1" applyBorder="1" applyAlignment="1" applyProtection="1">
      <alignment horizontal="center"/>
    </xf>
    <xf numFmtId="0" fontId="35" fillId="6" borderId="102" xfId="2" applyFont="1" applyFill="1" applyBorder="1" applyAlignment="1" applyProtection="1">
      <alignment horizontal="center"/>
    </xf>
    <xf numFmtId="0" fontId="35" fillId="6" borderId="103" xfId="2" applyFont="1" applyFill="1" applyBorder="1" applyAlignment="1" applyProtection="1">
      <alignment horizontal="center"/>
    </xf>
    <xf numFmtId="0" fontId="0" fillId="0" borderId="77" xfId="0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4" fillId="0" borderId="12" xfId="0" applyFont="1" applyBorder="1" applyAlignment="1">
      <alignment horizontal="center" wrapText="1"/>
    </xf>
    <xf numFmtId="0" fontId="0" fillId="0" borderId="40" xfId="0" applyBorder="1" applyAlignment="1">
      <alignment vertical="center"/>
    </xf>
    <xf numFmtId="8" fontId="0" fillId="0" borderId="40" xfId="0" applyNumberFormat="1" applyBorder="1" applyAlignment="1">
      <alignment vertical="center"/>
    </xf>
    <xf numFmtId="0" fontId="14" fillId="0" borderId="85" xfId="0" applyFont="1" applyBorder="1" applyAlignment="1">
      <alignment vertical="center"/>
    </xf>
    <xf numFmtId="0" fontId="13" fillId="0" borderId="85" xfId="0" applyFont="1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42" xfId="0" applyBorder="1" applyAlignment="1">
      <alignment vertical="center"/>
    </xf>
    <xf numFmtId="0" fontId="15" fillId="0" borderId="85" xfId="0" applyFont="1" applyBorder="1" applyAlignment="1">
      <alignment vertical="center"/>
    </xf>
    <xf numFmtId="0" fontId="0" fillId="0" borderId="85" xfId="0" applyBorder="1"/>
    <xf numFmtId="0" fontId="5" fillId="0" borderId="85" xfId="0" applyFont="1" applyBorder="1" applyAlignment="1">
      <alignment vertical="center"/>
    </xf>
    <xf numFmtId="0" fontId="0" fillId="0" borderId="42" xfId="0" applyBorder="1"/>
    <xf numFmtId="0" fontId="44" fillId="0" borderId="0" xfId="0" applyFont="1" applyFill="1"/>
    <xf numFmtId="0" fontId="46" fillId="11" borderId="92" xfId="0" applyFont="1" applyFill="1" applyBorder="1"/>
    <xf numFmtId="0" fontId="46" fillId="0" borderId="0" xfId="0" applyFont="1" applyFill="1" applyBorder="1"/>
    <xf numFmtId="0" fontId="46" fillId="11" borderId="1" xfId="0" applyFont="1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4" xfId="0" applyFill="1" applyBorder="1"/>
    <xf numFmtId="0" fontId="0" fillId="11" borderId="39" xfId="0" applyFill="1" applyBorder="1"/>
    <xf numFmtId="0" fontId="46" fillId="11" borderId="36" xfId="0" applyFont="1" applyFill="1" applyBorder="1"/>
    <xf numFmtId="0" fontId="0" fillId="11" borderId="92" xfId="0" applyFill="1" applyBorder="1"/>
    <xf numFmtId="0" fontId="0" fillId="11" borderId="131" xfId="0" applyFill="1" applyBorder="1"/>
    <xf numFmtId="0" fontId="46" fillId="11" borderId="16" xfId="0" applyFont="1" applyFill="1" applyBorder="1"/>
    <xf numFmtId="0" fontId="0" fillId="11" borderId="0" xfId="0" applyFill="1" applyBorder="1"/>
    <xf numFmtId="0" fontId="0" fillId="11" borderId="18" xfId="0" applyFill="1" applyBorder="1"/>
    <xf numFmtId="0" fontId="0" fillId="0" borderId="85" xfId="0" applyBorder="1" applyAlignment="1">
      <alignment horizontal="left"/>
    </xf>
    <xf numFmtId="0" fontId="12" fillId="0" borderId="27" xfId="0" applyFont="1" applyBorder="1" applyAlignment="1">
      <alignment horizontal="center"/>
    </xf>
    <xf numFmtId="0" fontId="12" fillId="11" borderId="0" xfId="0" applyFont="1" applyFill="1" applyBorder="1"/>
    <xf numFmtId="0" fontId="12" fillId="0" borderId="27" xfId="0" applyFont="1" applyBorder="1"/>
    <xf numFmtId="0" fontId="0" fillId="0" borderId="19" xfId="0" applyBorder="1" applyAlignment="1">
      <alignment horizontal="right"/>
    </xf>
    <xf numFmtId="166" fontId="0" fillId="0" borderId="80" xfId="0" applyNumberFormat="1" applyBorder="1" applyAlignment="1">
      <alignment horizontal="center" vertical="center"/>
    </xf>
    <xf numFmtId="0" fontId="0" fillId="0" borderId="14" xfId="0" applyBorder="1" applyAlignment="1">
      <alignment horizontal="right"/>
    </xf>
    <xf numFmtId="0" fontId="3" fillId="0" borderId="25" xfId="0" applyFont="1" applyBorder="1" applyAlignment="1">
      <alignment horizontal="center" wrapText="1"/>
    </xf>
    <xf numFmtId="0" fontId="24" fillId="0" borderId="68" xfId="0" applyFont="1" applyBorder="1" applyAlignment="1">
      <alignment horizontal="center" wrapText="1"/>
    </xf>
    <xf numFmtId="8" fontId="12" fillId="2" borderId="60" xfId="0" applyNumberFormat="1" applyFont="1" applyFill="1" applyBorder="1" applyAlignment="1">
      <alignment horizontal="center" vertical="center"/>
    </xf>
    <xf numFmtId="8" fontId="6" fillId="2" borderId="57" xfId="1" applyNumberFormat="1" applyFont="1" applyFill="1" applyBorder="1" applyAlignment="1">
      <alignment horizontal="center"/>
    </xf>
    <xf numFmtId="8" fontId="6" fillId="2" borderId="82" xfId="1" applyNumberFormat="1" applyFont="1" applyFill="1" applyBorder="1" applyAlignment="1">
      <alignment horizontal="center"/>
    </xf>
    <xf numFmtId="8" fontId="0" fillId="8" borderId="132" xfId="0" applyNumberFormat="1" applyFill="1" applyBorder="1" applyAlignment="1">
      <alignment horizontal="center"/>
    </xf>
    <xf numFmtId="8" fontId="6" fillId="2" borderId="69" xfId="1" applyNumberFormat="1" applyFont="1" applyFill="1" applyBorder="1" applyAlignment="1">
      <alignment horizontal="center"/>
    </xf>
    <xf numFmtId="8" fontId="12" fillId="2" borderId="70" xfId="0" applyNumberFormat="1" applyFont="1" applyFill="1" applyBorder="1" applyAlignment="1">
      <alignment horizontal="center" vertical="center"/>
    </xf>
    <xf numFmtId="0" fontId="3" fillId="0" borderId="81" xfId="0" applyFont="1" applyBorder="1" applyAlignment="1">
      <alignment horizontal="center" wrapText="1"/>
    </xf>
    <xf numFmtId="8" fontId="6" fillId="2" borderId="23" xfId="1" applyNumberFormat="1" applyFont="1" applyFill="1" applyBorder="1" applyAlignment="1">
      <alignment horizontal="center"/>
    </xf>
    <xf numFmtId="8" fontId="44" fillId="8" borderId="132" xfId="0" applyNumberFormat="1" applyFont="1" applyFill="1" applyBorder="1" applyAlignment="1">
      <alignment horizontal="center"/>
    </xf>
    <xf numFmtId="8" fontId="0" fillId="13" borderId="39" xfId="0" applyNumberFormat="1" applyFill="1" applyBorder="1" applyAlignment="1">
      <alignment horizontal="center"/>
    </xf>
    <xf numFmtId="0" fontId="37" fillId="0" borderId="52" xfId="0" applyFont="1" applyBorder="1" applyAlignment="1">
      <alignment horizontal="center" wrapText="1"/>
    </xf>
    <xf numFmtId="0" fontId="4" fillId="0" borderId="133" xfId="0" applyFont="1" applyBorder="1" applyAlignment="1">
      <alignment horizontal="center" vertical="center" wrapText="1"/>
    </xf>
    <xf numFmtId="0" fontId="4" fillId="13" borderId="1" xfId="0" applyFont="1" applyFill="1" applyBorder="1" applyAlignment="1">
      <alignment wrapText="1"/>
    </xf>
    <xf numFmtId="0" fontId="3" fillId="13" borderId="16" xfId="0" applyFont="1" applyFill="1" applyBorder="1" applyAlignment="1">
      <alignment wrapText="1"/>
    </xf>
    <xf numFmtId="8" fontId="6" fillId="13" borderId="16" xfId="1" applyNumberFormat="1" applyFont="1" applyFill="1" applyBorder="1"/>
    <xf numFmtId="8" fontId="0" fillId="13" borderId="36" xfId="0" applyNumberFormat="1" applyFill="1" applyBorder="1" applyAlignment="1">
      <alignment horizontal="center"/>
    </xf>
    <xf numFmtId="0" fontId="4" fillId="13" borderId="18" xfId="0" applyFont="1" applyFill="1" applyBorder="1" applyAlignment="1">
      <alignment wrapText="1"/>
    </xf>
    <xf numFmtId="0" fontId="3" fillId="13" borderId="18" xfId="0" applyFont="1" applyFill="1" applyBorder="1" applyAlignment="1">
      <alignment wrapText="1"/>
    </xf>
    <xf numFmtId="8" fontId="6" fillId="13" borderId="18" xfId="1" applyNumberFormat="1" applyFont="1" applyFill="1" applyBorder="1"/>
    <xf numFmtId="0" fontId="37" fillId="0" borderId="11" xfId="0" applyFont="1" applyBorder="1" applyAlignment="1">
      <alignment wrapText="1"/>
    </xf>
    <xf numFmtId="0" fontId="0" fillId="0" borderId="138" xfId="0" applyBorder="1" applyAlignment="1">
      <alignment horizontal="center"/>
    </xf>
    <xf numFmtId="0" fontId="3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8" fontId="6" fillId="2" borderId="6" xfId="1" applyNumberFormat="1" applyFont="1" applyFill="1" applyBorder="1" applyAlignment="1">
      <alignment horizontal="center"/>
    </xf>
    <xf numFmtId="8" fontId="12" fillId="2" borderId="12" xfId="0" applyNumberFormat="1" applyFont="1" applyFill="1" applyBorder="1" applyAlignment="1">
      <alignment horizontal="center"/>
    </xf>
    <xf numFmtId="8" fontId="0" fillId="8" borderId="9" xfId="0" applyNumberFormat="1" applyFill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8" fontId="12" fillId="2" borderId="68" xfId="0" applyNumberFormat="1" applyFont="1" applyFill="1" applyBorder="1" applyAlignment="1">
      <alignment horizontal="center"/>
    </xf>
    <xf numFmtId="0" fontId="4" fillId="8" borderId="35" xfId="0" applyFont="1" applyFill="1" applyBorder="1" applyAlignment="1">
      <alignment wrapText="1"/>
    </xf>
    <xf numFmtId="0" fontId="4" fillId="8" borderId="3" xfId="0" applyFont="1" applyFill="1" applyBorder="1" applyAlignment="1">
      <alignment wrapText="1"/>
    </xf>
    <xf numFmtId="0" fontId="3" fillId="8" borderId="85" xfId="0" applyFont="1" applyFill="1" applyBorder="1" applyAlignment="1">
      <alignment wrapText="1"/>
    </xf>
    <xf numFmtId="0" fontId="3" fillId="8" borderId="18" xfId="0" applyFont="1" applyFill="1" applyBorder="1" applyAlignment="1">
      <alignment wrapText="1"/>
    </xf>
    <xf numFmtId="8" fontId="6" fillId="8" borderId="85" xfId="1" applyNumberFormat="1" applyFont="1" applyFill="1" applyBorder="1" applyAlignment="1">
      <alignment horizontal="center"/>
    </xf>
    <xf numFmtId="8" fontId="6" fillId="8" borderId="18" xfId="1" applyNumberFormat="1" applyFont="1" applyFill="1" applyBorder="1" applyAlignment="1">
      <alignment horizontal="center"/>
    </xf>
    <xf numFmtId="8" fontId="0" fillId="8" borderId="39" xfId="0" applyNumberFormat="1" applyFill="1" applyBorder="1" applyAlignment="1">
      <alignment horizontal="center"/>
    </xf>
    <xf numFmtId="0" fontId="0" fillId="0" borderId="142" xfId="0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36" fillId="0" borderId="151" xfId="0" applyFont="1" applyBorder="1" applyAlignment="1">
      <alignment vertical="center"/>
    </xf>
    <xf numFmtId="0" fontId="12" fillId="0" borderId="152" xfId="0" applyFont="1" applyBorder="1"/>
    <xf numFmtId="0" fontId="12" fillId="0" borderId="152" xfId="0" applyFont="1" applyBorder="1" applyAlignment="1">
      <alignment horizontal="center"/>
    </xf>
    <xf numFmtId="0" fontId="0" fillId="0" borderId="152" xfId="0" applyBorder="1"/>
    <xf numFmtId="0" fontId="0" fillId="0" borderId="152" xfId="0" applyBorder="1" applyAlignment="1">
      <alignment horizontal="center"/>
    </xf>
    <xf numFmtId="0" fontId="0" fillId="0" borderId="153" xfId="0" applyBorder="1"/>
    <xf numFmtId="0" fontId="36" fillId="0" borderId="154" xfId="0" applyFont="1" applyBorder="1" applyAlignment="1">
      <alignment vertical="center"/>
    </xf>
    <xf numFmtId="0" fontId="12" fillId="0" borderId="84" xfId="0" applyFont="1" applyBorder="1"/>
    <xf numFmtId="0" fontId="12" fillId="0" borderId="84" xfId="0" applyFont="1" applyBorder="1" applyAlignment="1">
      <alignment horizontal="center"/>
    </xf>
    <xf numFmtId="0" fontId="0" fillId="0" borderId="84" xfId="0" applyBorder="1"/>
    <xf numFmtId="0" fontId="0" fillId="0" borderId="84" xfId="0" applyBorder="1" applyAlignment="1">
      <alignment horizontal="center"/>
    </xf>
    <xf numFmtId="0" fontId="0" fillId="0" borderId="155" xfId="0" applyBorder="1"/>
    <xf numFmtId="0" fontId="12" fillId="0" borderId="23" xfId="0" applyFont="1" applyBorder="1" applyAlignment="1">
      <alignment horizontal="right"/>
    </xf>
    <xf numFmtId="1" fontId="12" fillId="0" borderId="24" xfId="0" applyNumberFormat="1" applyFont="1" applyBorder="1" applyAlignment="1">
      <alignment horizontal="center"/>
    </xf>
    <xf numFmtId="0" fontId="0" fillId="6" borderId="78" xfId="0" applyFill="1" applyBorder="1" applyAlignment="1" applyProtection="1">
      <alignment horizontal="center"/>
      <protection locked="0"/>
    </xf>
    <xf numFmtId="166" fontId="0" fillId="0" borderId="143" xfId="0" applyNumberFormat="1" applyBorder="1" applyAlignment="1">
      <alignment horizontal="center"/>
    </xf>
    <xf numFmtId="0" fontId="0" fillId="0" borderId="136" xfId="0" applyBorder="1" applyAlignment="1">
      <alignment horizontal="center" vertical="center"/>
    </xf>
    <xf numFmtId="0" fontId="43" fillId="12" borderId="156" xfId="0" applyFont="1" applyFill="1" applyBorder="1" applyAlignment="1" applyProtection="1">
      <alignment horizontal="center"/>
      <protection locked="0"/>
    </xf>
    <xf numFmtId="0" fontId="0" fillId="6" borderId="157" xfId="0" applyFill="1" applyBorder="1" applyAlignment="1" applyProtection="1">
      <alignment horizontal="center"/>
      <protection locked="0"/>
    </xf>
    <xf numFmtId="0" fontId="0" fillId="6" borderId="158" xfId="0" applyFill="1" applyBorder="1" applyAlignment="1" applyProtection="1">
      <alignment horizontal="center"/>
      <protection locked="0"/>
    </xf>
    <xf numFmtId="0" fontId="43" fillId="12" borderId="159" xfId="0" applyFont="1" applyFill="1" applyBorder="1" applyAlignment="1" applyProtection="1">
      <alignment horizontal="center"/>
      <protection locked="0"/>
    </xf>
    <xf numFmtId="0" fontId="0" fillId="6" borderId="160" xfId="0" applyFill="1" applyBorder="1" applyAlignment="1" applyProtection="1">
      <alignment horizontal="center"/>
      <protection locked="0"/>
    </xf>
    <xf numFmtId="0" fontId="43" fillId="12" borderId="161" xfId="0" applyFont="1" applyFill="1" applyBorder="1" applyAlignment="1" applyProtection="1">
      <alignment horizontal="center"/>
      <protection locked="0"/>
    </xf>
    <xf numFmtId="0" fontId="0" fillId="6" borderId="162" xfId="0" applyFill="1" applyBorder="1" applyAlignment="1" applyProtection="1">
      <alignment horizontal="center"/>
      <protection locked="0"/>
    </xf>
    <xf numFmtId="0" fontId="0" fillId="6" borderId="163" xfId="0" applyFill="1" applyBorder="1" applyAlignment="1" applyProtection="1">
      <alignment horizontal="center"/>
      <protection locked="0"/>
    </xf>
    <xf numFmtId="0" fontId="0" fillId="9" borderId="166" xfId="0" applyFill="1" applyBorder="1"/>
    <xf numFmtId="0" fontId="0" fillId="9" borderId="167" xfId="0" applyFill="1" applyBorder="1"/>
    <xf numFmtId="0" fontId="0" fillId="6" borderId="168" xfId="0" applyFill="1" applyBorder="1" applyAlignment="1" applyProtection="1">
      <alignment horizontal="center"/>
      <protection locked="0"/>
    </xf>
    <xf numFmtId="0" fontId="0" fillId="6" borderId="169" xfId="0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54" fillId="0" borderId="27" xfId="0" applyFont="1" applyBorder="1" applyAlignment="1">
      <alignment horizontal="center"/>
    </xf>
    <xf numFmtId="0" fontId="55" fillId="0" borderId="27" xfId="0" applyFont="1" applyBorder="1" applyAlignment="1">
      <alignment horizontal="left"/>
    </xf>
    <xf numFmtId="0" fontId="52" fillId="0" borderId="85" xfId="0" applyFont="1" applyBorder="1" applyAlignment="1">
      <alignment vertical="center"/>
    </xf>
    <xf numFmtId="0" fontId="56" fillId="0" borderId="0" xfId="0" applyFont="1" applyBorder="1"/>
    <xf numFmtId="0" fontId="0" fillId="0" borderId="176" xfId="0" applyBorder="1" applyAlignment="1">
      <alignment horizontal="center" vertical="center"/>
    </xf>
    <xf numFmtId="0" fontId="0" fillId="0" borderId="176" xfId="0" applyBorder="1" applyAlignment="1">
      <alignment horizontal="center"/>
    </xf>
    <xf numFmtId="0" fontId="0" fillId="0" borderId="177" xfId="0" applyBorder="1" applyAlignment="1">
      <alignment horizontal="center" vertical="center"/>
    </xf>
    <xf numFmtId="0" fontId="3" fillId="0" borderId="178" xfId="0" applyFont="1" applyBorder="1" applyAlignment="1">
      <alignment horizontal="center" vertical="center" wrapText="1"/>
    </xf>
    <xf numFmtId="0" fontId="50" fillId="12" borderId="179" xfId="0" applyFont="1" applyFill="1" applyBorder="1" applyAlignment="1" applyProtection="1">
      <alignment horizontal="center"/>
      <protection locked="0"/>
    </xf>
    <xf numFmtId="0" fontId="50" fillId="12" borderId="47" xfId="0" applyFont="1" applyFill="1" applyBorder="1" applyAlignment="1" applyProtection="1">
      <alignment horizontal="center"/>
      <protection locked="0"/>
    </xf>
    <xf numFmtId="0" fontId="14" fillId="0" borderId="14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1" fillId="0" borderId="144" xfId="0" applyFont="1" applyBorder="1" applyAlignment="1">
      <alignment horizontal="center" vertical="center" wrapText="1"/>
    </xf>
    <xf numFmtId="0" fontId="26" fillId="2" borderId="5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Border="1" applyProtection="1"/>
    <xf numFmtId="0" fontId="0" fillId="0" borderId="76" xfId="0" applyBorder="1" applyAlignment="1" applyProtection="1">
      <alignment horizontal="center"/>
    </xf>
    <xf numFmtId="0" fontId="36" fillId="0" borderId="144" xfId="0" applyFont="1" applyBorder="1" applyAlignment="1" applyProtection="1">
      <alignment horizontal="center" wrapText="1"/>
    </xf>
    <xf numFmtId="0" fontId="24" fillId="0" borderId="187" xfId="0" applyFont="1" applyBorder="1" applyAlignment="1" applyProtection="1">
      <alignment horizontal="center" vertical="center" wrapText="1"/>
    </xf>
    <xf numFmtId="0" fontId="24" fillId="0" borderId="77" xfId="0" applyFont="1" applyBorder="1" applyAlignment="1" applyProtection="1">
      <alignment horizontal="center" wrapText="1"/>
    </xf>
    <xf numFmtId="0" fontId="0" fillId="0" borderId="16" xfId="0" applyBorder="1" applyProtection="1"/>
    <xf numFmtId="38" fontId="0" fillId="0" borderId="142" xfId="0" applyNumberFormat="1" applyBorder="1" applyAlignment="1" applyProtection="1">
      <alignment horizontal="center"/>
    </xf>
    <xf numFmtId="38" fontId="0" fillId="0" borderId="188" xfId="0" applyNumberFormat="1" applyBorder="1" applyAlignment="1" applyProtection="1">
      <alignment horizontal="center"/>
    </xf>
    <xf numFmtId="40" fontId="0" fillId="0" borderId="190" xfId="0" applyNumberFormat="1" applyBorder="1" applyProtection="1"/>
    <xf numFmtId="0" fontId="0" fillId="0" borderId="13" xfId="0" applyBorder="1" applyProtection="1"/>
    <xf numFmtId="38" fontId="0" fillId="0" borderId="189" xfId="0" applyNumberFormat="1" applyBorder="1" applyAlignment="1" applyProtection="1">
      <alignment horizontal="center" vertical="center"/>
    </xf>
    <xf numFmtId="3" fontId="0" fillId="0" borderId="152" xfId="0" applyNumberFormat="1" applyBorder="1" applyAlignment="1" applyProtection="1">
      <alignment horizontal="center" vertical="center"/>
    </xf>
    <xf numFmtId="0" fontId="0" fillId="0" borderId="22" xfId="0" applyBorder="1" applyProtection="1"/>
    <xf numFmtId="0" fontId="0" fillId="0" borderId="4" xfId="0" applyBorder="1" applyProtection="1"/>
    <xf numFmtId="40" fontId="0" fillId="0" borderId="152" xfId="0" applyNumberFormat="1" applyBorder="1" applyProtection="1"/>
    <xf numFmtId="164" fontId="0" fillId="0" borderId="190" xfId="0" applyNumberFormat="1" applyBorder="1" applyAlignment="1" applyProtection="1">
      <alignment horizontal="center"/>
    </xf>
    <xf numFmtId="38" fontId="0" fillId="0" borderId="152" xfId="0" applyNumberFormat="1" applyBorder="1" applyAlignment="1" applyProtection="1">
      <alignment horizontal="center" vertical="center"/>
    </xf>
    <xf numFmtId="40" fontId="0" fillId="10" borderId="145" xfId="0" applyNumberFormat="1" applyFill="1" applyBorder="1" applyAlignment="1" applyProtection="1">
      <alignment horizontal="center"/>
      <protection locked="0"/>
    </xf>
    <xf numFmtId="40" fontId="0" fillId="10" borderId="183" xfId="0" applyNumberFormat="1" applyFill="1" applyBorder="1" applyAlignment="1" applyProtection="1">
      <alignment horizontal="center"/>
      <protection locked="0"/>
    </xf>
    <xf numFmtId="40" fontId="0" fillId="10" borderId="185" xfId="0" applyNumberFormat="1" applyFill="1" applyBorder="1" applyAlignment="1" applyProtection="1">
      <alignment horizontal="center"/>
      <protection locked="0"/>
    </xf>
    <xf numFmtId="164" fontId="0" fillId="0" borderId="80" xfId="0" applyNumberForma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6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</xf>
    <xf numFmtId="0" fontId="24" fillId="0" borderId="25" xfId="0" applyFont="1" applyBorder="1" applyAlignment="1" applyProtection="1">
      <alignment horizontal="center" vertical="center" wrapText="1"/>
    </xf>
    <xf numFmtId="0" fontId="24" fillId="0" borderId="68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/>
    </xf>
    <xf numFmtId="8" fontId="6" fillId="2" borderId="11" xfId="1" applyNumberFormat="1" applyFont="1" applyFill="1" applyBorder="1" applyAlignment="1" applyProtection="1">
      <alignment horizontal="center"/>
    </xf>
    <xf numFmtId="8" fontId="6" fillId="2" borderId="30" xfId="1" applyNumberFormat="1" applyFont="1" applyFill="1" applyBorder="1" applyAlignment="1" applyProtection="1">
      <alignment horizontal="center"/>
    </xf>
    <xf numFmtId="8" fontId="6" fillId="2" borderId="67" xfId="1" applyNumberFormat="1" applyFont="1" applyFill="1" applyBorder="1" applyAlignment="1" applyProtection="1">
      <alignment horizontal="center" vertical="center"/>
    </xf>
    <xf numFmtId="8" fontId="6" fillId="2" borderId="7" xfId="1" applyNumberFormat="1" applyFont="1" applyFill="1" applyBorder="1" applyAlignment="1" applyProtection="1">
      <alignment horizontal="center"/>
    </xf>
    <xf numFmtId="0" fontId="0" fillId="0" borderId="36" xfId="0" applyBorder="1" applyAlignment="1" applyProtection="1">
      <alignment horizontal="center" vertical="center" wrapText="1"/>
    </xf>
    <xf numFmtId="8" fontId="6" fillId="2" borderId="191" xfId="1" applyNumberFormat="1" applyFont="1" applyFill="1" applyBorder="1" applyAlignment="1" applyProtection="1">
      <alignment horizontal="center"/>
    </xf>
    <xf numFmtId="8" fontId="6" fillId="8" borderId="23" xfId="1" applyNumberFormat="1" applyFont="1" applyFill="1" applyBorder="1" applyAlignment="1" applyProtection="1">
      <alignment horizontal="center"/>
    </xf>
    <xf numFmtId="8" fontId="6" fillId="2" borderId="182" xfId="1" applyNumberFormat="1" applyFont="1" applyFill="1" applyBorder="1" applyAlignment="1" applyProtection="1">
      <alignment horizontal="center" vertical="center"/>
    </xf>
    <xf numFmtId="8" fontId="6" fillId="2" borderId="202" xfId="1" applyNumberFormat="1" applyFont="1" applyFill="1" applyBorder="1" applyAlignment="1" applyProtection="1">
      <alignment horizontal="center"/>
    </xf>
    <xf numFmtId="8" fontId="6" fillId="8" borderId="203" xfId="1" applyNumberFormat="1" applyFont="1" applyFill="1" applyBorder="1" applyAlignment="1" applyProtection="1">
      <alignment horizontal="center"/>
    </xf>
    <xf numFmtId="0" fontId="0" fillId="0" borderId="1" xfId="0" applyBorder="1" applyProtection="1"/>
    <xf numFmtId="0" fontId="0" fillId="0" borderId="0" xfId="0" applyBorder="1" applyAlignment="1" applyProtection="1">
      <alignment horizontal="center" vertical="center"/>
    </xf>
    <xf numFmtId="0" fontId="5" fillId="0" borderId="45" xfId="0" applyFont="1" applyBorder="1" applyAlignment="1" applyProtection="1"/>
    <xf numFmtId="38" fontId="5" fillId="0" borderId="118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36" xfId="0" applyBorder="1" applyProtection="1"/>
    <xf numFmtId="0" fontId="0" fillId="0" borderId="0" xfId="0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64" fillId="0" borderId="0" xfId="0" applyFont="1"/>
    <xf numFmtId="0" fontId="36" fillId="0" borderId="144" xfId="0" applyFont="1" applyBorder="1" applyAlignment="1" applyProtection="1">
      <alignment horizontal="center" vertical="center" wrapText="1"/>
    </xf>
    <xf numFmtId="0" fontId="24" fillId="0" borderId="77" xfId="0" applyFont="1" applyBorder="1" applyAlignment="1" applyProtection="1">
      <alignment horizontal="center" vertical="center" wrapText="1"/>
    </xf>
    <xf numFmtId="8" fontId="6" fillId="2" borderId="11" xfId="1" applyNumberFormat="1" applyFont="1" applyFill="1" applyBorder="1" applyAlignment="1" applyProtection="1">
      <alignment horizontal="center" vertical="center"/>
    </xf>
    <xf numFmtId="8" fontId="6" fillId="2" borderId="30" xfId="1" applyNumberFormat="1" applyFont="1" applyFill="1" applyBorder="1" applyAlignment="1" applyProtection="1">
      <alignment horizontal="center" vertical="center"/>
    </xf>
    <xf numFmtId="8" fontId="6" fillId="2" borderId="191" xfId="1" applyNumberFormat="1" applyFont="1" applyFill="1" applyBorder="1" applyAlignment="1" applyProtection="1">
      <alignment horizontal="center" vertical="center"/>
    </xf>
    <xf numFmtId="8" fontId="6" fillId="8" borderId="23" xfId="1" applyNumberFormat="1" applyFont="1" applyFill="1" applyBorder="1" applyAlignment="1" applyProtection="1">
      <alignment horizontal="center" vertical="center"/>
    </xf>
    <xf numFmtId="0" fontId="24" fillId="0" borderId="48" xfId="0" applyFont="1" applyBorder="1" applyAlignment="1" applyProtection="1">
      <alignment horizontal="center" vertical="center" wrapText="1"/>
    </xf>
    <xf numFmtId="8" fontId="6" fillId="2" borderId="63" xfId="1" applyNumberFormat="1" applyFont="1" applyFill="1" applyBorder="1" applyAlignment="1" applyProtection="1">
      <alignment horizontal="center" vertical="center"/>
    </xf>
    <xf numFmtId="0" fontId="24" fillId="0" borderId="49" xfId="0" applyFont="1" applyBorder="1" applyAlignment="1" applyProtection="1">
      <alignment horizontal="center" vertical="center" wrapText="1"/>
    </xf>
    <xf numFmtId="8" fontId="6" fillId="2" borderId="48" xfId="1" applyNumberFormat="1" applyFont="1" applyFill="1" applyBorder="1" applyAlignment="1" applyProtection="1">
      <alignment horizontal="center" vertical="center"/>
    </xf>
    <xf numFmtId="0" fontId="0" fillId="0" borderId="204" xfId="0" applyBorder="1" applyAlignment="1" applyProtection="1">
      <alignment horizontal="center"/>
    </xf>
    <xf numFmtId="0" fontId="24" fillId="0" borderId="7" xfId="0" applyFont="1" applyBorder="1" applyAlignment="1" applyProtection="1">
      <alignment horizontal="center" vertical="center" wrapText="1"/>
    </xf>
    <xf numFmtId="8" fontId="6" fillId="8" borderId="53" xfId="1" applyNumberFormat="1" applyFont="1" applyFill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/>
    <xf numFmtId="8" fontId="6" fillId="2" borderId="5" xfId="1" applyNumberFormat="1" applyFont="1" applyFill="1" applyBorder="1" applyAlignment="1" applyProtection="1">
      <alignment horizontal="center" vertical="center"/>
    </xf>
    <xf numFmtId="8" fontId="6" fillId="2" borderId="7" xfId="1" applyNumberFormat="1" applyFont="1" applyFill="1" applyBorder="1" applyAlignment="1" applyProtection="1">
      <alignment horizontal="center" vertical="center"/>
    </xf>
    <xf numFmtId="8" fontId="6" fillId="2" borderId="54" xfId="1" applyNumberFormat="1" applyFont="1" applyFill="1" applyBorder="1" applyAlignment="1" applyProtection="1">
      <alignment horizontal="center" vertical="center"/>
    </xf>
    <xf numFmtId="8" fontId="6" fillId="8" borderId="28" xfId="1" applyNumberFormat="1" applyFont="1" applyFill="1" applyBorder="1" applyAlignment="1" applyProtection="1">
      <alignment horizontal="center" vertical="center"/>
    </xf>
    <xf numFmtId="164" fontId="5" fillId="0" borderId="207" xfId="0" applyNumberFormat="1" applyFont="1" applyBorder="1" applyAlignment="1" applyProtection="1"/>
    <xf numFmtId="0" fontId="0" fillId="0" borderId="18" xfId="0" applyBorder="1" applyProtection="1"/>
    <xf numFmtId="0" fontId="0" fillId="0" borderId="16" xfId="0" applyFont="1" applyBorder="1" applyProtection="1"/>
    <xf numFmtId="0" fontId="4" fillId="0" borderId="5" xfId="0" applyFont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0" fillId="0" borderId="144" xfId="0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25" fillId="0" borderId="52" xfId="0" applyFont="1" applyFill="1" applyBorder="1" applyAlignment="1">
      <alignment horizontal="center" vertical="center" wrapText="1"/>
    </xf>
    <xf numFmtId="0" fontId="37" fillId="0" borderId="74" xfId="0" applyFont="1" applyFill="1" applyBorder="1" applyAlignment="1">
      <alignment horizontal="center" wrapText="1"/>
    </xf>
    <xf numFmtId="0" fontId="35" fillId="6" borderId="215" xfId="2" applyFont="1" applyFill="1" applyBorder="1" applyAlignment="1" applyProtection="1">
      <alignment horizontal="center"/>
    </xf>
    <xf numFmtId="0" fontId="35" fillId="6" borderId="216" xfId="2" applyFont="1" applyFill="1" applyBorder="1" applyAlignment="1" applyProtection="1">
      <alignment horizontal="center"/>
    </xf>
    <xf numFmtId="0" fontId="26" fillId="2" borderId="5" xfId="0" applyFont="1" applyFill="1" applyBorder="1" applyAlignment="1" applyProtection="1">
      <alignment horizontal="center"/>
    </xf>
    <xf numFmtId="0" fontId="0" fillId="3" borderId="30" xfId="0" applyFill="1" applyBorder="1" applyProtection="1"/>
    <xf numFmtId="0" fontId="0" fillId="3" borderId="2" xfId="0" applyFill="1" applyBorder="1" applyProtection="1"/>
    <xf numFmtId="0" fontId="0" fillId="3" borderId="3" xfId="0" applyFill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 vertical="center" wrapText="1"/>
    </xf>
    <xf numFmtId="0" fontId="0" fillId="0" borderId="31" xfId="0" applyBorder="1" applyProtection="1"/>
    <xf numFmtId="0" fontId="4" fillId="0" borderId="53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18" xfId="0" applyFont="1" applyBorder="1" applyAlignment="1" applyProtection="1">
      <alignment horizontal="center" wrapText="1"/>
    </xf>
    <xf numFmtId="0" fontId="32" fillId="0" borderId="19" xfId="0" quotePrefix="1" applyFont="1" applyBorder="1" applyAlignment="1" applyProtection="1">
      <alignment horizontal="center" vertical="center" wrapText="1"/>
    </xf>
    <xf numFmtId="8" fontId="0" fillId="0" borderId="14" xfId="0" applyNumberFormat="1" applyBorder="1" applyProtection="1"/>
    <xf numFmtId="0" fontId="3" fillId="0" borderId="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44" fontId="6" fillId="2" borderId="33" xfId="1" applyFont="1" applyFill="1" applyBorder="1" applyAlignment="1" applyProtection="1">
      <alignment horizontal="center"/>
    </xf>
    <xf numFmtId="44" fontId="6" fillId="2" borderId="50" xfId="1" applyFont="1" applyFill="1" applyBorder="1" applyProtection="1"/>
    <xf numFmtId="44" fontId="6" fillId="2" borderId="35" xfId="1" applyFont="1" applyFill="1" applyBorder="1" applyProtection="1"/>
    <xf numFmtId="44" fontId="6" fillId="2" borderId="71" xfId="1" applyFont="1" applyFill="1" applyBorder="1" applyAlignment="1" applyProtection="1">
      <alignment horizontal="center"/>
    </xf>
    <xf numFmtId="44" fontId="6" fillId="0" borderId="0" xfId="1" applyFont="1" applyFill="1" applyBorder="1" applyProtection="1"/>
    <xf numFmtId="44" fontId="6" fillId="0" borderId="18" xfId="1" applyFont="1" applyFill="1" applyBorder="1" applyProtection="1"/>
    <xf numFmtId="44" fontId="6" fillId="2" borderId="11" xfId="1" applyFont="1" applyFill="1" applyBorder="1" applyAlignment="1" applyProtection="1">
      <alignment horizontal="center"/>
    </xf>
    <xf numFmtId="44" fontId="6" fillId="8" borderId="48" xfId="1" applyFont="1" applyFill="1" applyBorder="1" applyProtection="1"/>
    <xf numFmtId="44" fontId="6" fillId="8" borderId="30" xfId="1" applyFont="1" applyFill="1" applyBorder="1" applyProtection="1"/>
    <xf numFmtId="44" fontId="6" fillId="2" borderId="67" xfId="1" applyFont="1" applyFill="1" applyBorder="1" applyAlignment="1" applyProtection="1">
      <alignment horizontal="center"/>
    </xf>
    <xf numFmtId="44" fontId="0" fillId="0" borderId="0" xfId="0" applyNumberFormat="1" applyBorder="1" applyProtection="1"/>
    <xf numFmtId="0" fontId="11" fillId="4" borderId="104" xfId="2" applyFont="1" applyBorder="1" applyAlignment="1" applyProtection="1">
      <alignment horizontal="center" wrapText="1"/>
    </xf>
    <xf numFmtId="44" fontId="1" fillId="5" borderId="12" xfId="3" applyNumberFormat="1" applyBorder="1" applyProtection="1"/>
    <xf numFmtId="44" fontId="1" fillId="5" borderId="25" xfId="3" applyNumberFormat="1" applyBorder="1" applyProtection="1"/>
    <xf numFmtId="44" fontId="1" fillId="5" borderId="68" xfId="3" applyNumberFormat="1" applyBorder="1" applyProtection="1"/>
    <xf numFmtId="44" fontId="1" fillId="5" borderId="72" xfId="3" applyNumberFormat="1" applyBorder="1" applyProtection="1"/>
    <xf numFmtId="44" fontId="1" fillId="5" borderId="4" xfId="3" applyNumberFormat="1" applyBorder="1" applyProtection="1"/>
    <xf numFmtId="44" fontId="1" fillId="5" borderId="105" xfId="3" applyNumberFormat="1" applyBorder="1" applyProtection="1"/>
    <xf numFmtId="44" fontId="1" fillId="0" borderId="36" xfId="3" applyNumberFormat="1" applyFill="1" applyBorder="1" applyProtection="1"/>
    <xf numFmtId="44" fontId="1" fillId="0" borderId="39" xfId="3" applyNumberFormat="1" applyFill="1" applyBorder="1" applyProtection="1"/>
    <xf numFmtId="0" fontId="0" fillId="0" borderId="16" xfId="0" applyBorder="1" applyAlignment="1" applyProtection="1">
      <alignment horizontal="right"/>
    </xf>
    <xf numFmtId="0" fontId="5" fillId="0" borderId="23" xfId="0" applyFont="1" applyBorder="1" applyAlignment="1" applyProtection="1"/>
    <xf numFmtId="2" fontId="5" fillId="0" borderId="28" xfId="0" applyNumberFormat="1" applyFont="1" applyBorder="1" applyAlignment="1" applyProtection="1">
      <alignment horizontal="center"/>
    </xf>
    <xf numFmtId="0" fontId="0" fillId="0" borderId="54" xfId="0" applyBorder="1" applyAlignment="1" applyProtection="1">
      <alignment horizontal="right"/>
    </xf>
    <xf numFmtId="0" fontId="5" fillId="0" borderId="9" xfId="0" applyFont="1" applyBorder="1" applyAlignment="1" applyProtection="1"/>
    <xf numFmtId="2" fontId="5" fillId="0" borderId="10" xfId="0" applyNumberFormat="1" applyFont="1" applyBorder="1" applyAlignment="1" applyProtection="1">
      <alignment horizontal="center"/>
    </xf>
    <xf numFmtId="0" fontId="11" fillId="4" borderId="101" xfId="2" applyFont="1" applyBorder="1" applyAlignment="1" applyProtection="1">
      <alignment horizontal="center"/>
    </xf>
    <xf numFmtId="0" fontId="0" fillId="0" borderId="62" xfId="0" applyBorder="1" applyProtection="1"/>
    <xf numFmtId="0" fontId="0" fillId="0" borderId="100" xfId="0" applyBorder="1" applyProtection="1"/>
    <xf numFmtId="0" fontId="11" fillId="4" borderId="55" xfId="2" applyFont="1" applyBorder="1" applyAlignment="1" applyProtection="1">
      <alignment horizontal="center"/>
    </xf>
    <xf numFmtId="0" fontId="0" fillId="0" borderId="38" xfId="0" quotePrefix="1" applyBorder="1" applyAlignment="1" applyProtection="1"/>
    <xf numFmtId="0" fontId="0" fillId="0" borderId="24" xfId="0" quotePrefix="1" applyBorder="1" applyAlignment="1" applyProtection="1"/>
    <xf numFmtId="0" fontId="0" fillId="0" borderId="24" xfId="0" applyBorder="1" applyProtection="1"/>
    <xf numFmtId="0" fontId="11" fillId="4" borderId="56" xfId="2" applyFont="1" applyBorder="1" applyAlignment="1" applyProtection="1">
      <alignment horizontal="center"/>
    </xf>
    <xf numFmtId="0" fontId="0" fillId="0" borderId="38" xfId="0" applyBorder="1" applyProtection="1"/>
    <xf numFmtId="0" fontId="11" fillId="4" borderId="44" xfId="2" applyFont="1" applyBorder="1" applyAlignment="1" applyProtection="1">
      <alignment horizontal="center"/>
    </xf>
    <xf numFmtId="0" fontId="0" fillId="0" borderId="39" xfId="0" applyBorder="1" applyProtection="1"/>
    <xf numFmtId="8" fontId="0" fillId="0" borderId="0" xfId="0" applyNumberFormat="1" applyBorder="1" applyProtection="1"/>
    <xf numFmtId="0" fontId="0" fillId="0" borderId="16" xfId="0" applyFill="1" applyBorder="1" applyProtection="1"/>
    <xf numFmtId="44" fontId="0" fillId="0" borderId="0" xfId="1" applyFont="1" applyBorder="1" applyProtection="1"/>
    <xf numFmtId="0" fontId="0" fillId="0" borderId="16" xfId="0" quotePrefix="1" applyBorder="1" applyProtection="1"/>
    <xf numFmtId="0" fontId="0" fillId="0" borderId="0" xfId="0" applyFill="1" applyProtection="1"/>
    <xf numFmtId="0" fontId="0" fillId="0" borderId="0" xfId="0" applyFill="1" applyBorder="1" applyProtection="1"/>
    <xf numFmtId="44" fontId="0" fillId="0" borderId="0" xfId="1" applyFont="1" applyProtection="1"/>
    <xf numFmtId="0" fontId="24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0" fontId="3" fillId="0" borderId="16" xfId="0" applyFont="1" applyBorder="1" applyAlignment="1" applyProtection="1">
      <alignment horizontal="center" vertical="center" wrapText="1"/>
    </xf>
    <xf numFmtId="44" fontId="6" fillId="0" borderId="16" xfId="1" applyFont="1" applyFill="1" applyBorder="1" applyProtection="1"/>
    <xf numFmtId="0" fontId="0" fillId="0" borderId="0" xfId="0" applyAlignment="1" applyProtection="1">
      <alignment vertical="center"/>
    </xf>
    <xf numFmtId="0" fontId="8" fillId="0" borderId="0" xfId="0" applyFont="1" applyProtection="1"/>
    <xf numFmtId="0" fontId="35" fillId="6" borderId="102" xfId="2" applyFont="1" applyFill="1" applyBorder="1" applyAlignment="1" applyProtection="1">
      <alignment horizontal="center" vertical="center"/>
    </xf>
    <xf numFmtId="2" fontId="5" fillId="0" borderId="28" xfId="0" applyNumberFormat="1" applyFont="1" applyBorder="1" applyAlignment="1" applyProtection="1">
      <alignment horizontal="center" vertical="center"/>
    </xf>
    <xf numFmtId="0" fontId="35" fillId="6" borderId="103" xfId="2" applyFont="1" applyFill="1" applyBorder="1" applyAlignment="1" applyProtection="1">
      <alignment horizontal="center" vertical="center"/>
    </xf>
    <xf numFmtId="2" fontId="5" fillId="0" borderId="10" xfId="0" applyNumberFormat="1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24" fillId="0" borderId="67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68" xfId="0" applyFont="1" applyBorder="1" applyAlignment="1" applyProtection="1">
      <alignment horizontal="center" vertical="center" wrapText="1"/>
    </xf>
    <xf numFmtId="0" fontId="28" fillId="2" borderId="5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vertical="center"/>
    </xf>
    <xf numFmtId="0" fontId="27" fillId="0" borderId="17" xfId="0" applyFont="1" applyBorder="1" applyAlignment="1" applyProtection="1">
      <alignment horizontal="center" vertical="center" wrapText="1"/>
    </xf>
    <xf numFmtId="0" fontId="4" fillId="0" borderId="133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3" fillId="0" borderId="202" xfId="0" applyFont="1" applyBorder="1" applyAlignment="1" applyProtection="1">
      <alignment horizontal="center" vertical="center" wrapText="1"/>
    </xf>
    <xf numFmtId="8" fontId="6" fillId="2" borderId="33" xfId="1" applyNumberFormat="1" applyFont="1" applyFill="1" applyBorder="1" applyAlignment="1" applyProtection="1">
      <alignment vertical="center"/>
    </xf>
    <xf numFmtId="8" fontId="6" fillId="2" borderId="35" xfId="1" applyNumberFormat="1" applyFont="1" applyFill="1" applyBorder="1" applyAlignment="1" applyProtection="1">
      <alignment vertical="center"/>
    </xf>
    <xf numFmtId="8" fontId="6" fillId="2" borderId="57" xfId="1" applyNumberFormat="1" applyFont="1" applyFill="1" applyBorder="1" applyAlignment="1" applyProtection="1">
      <alignment vertical="center"/>
    </xf>
    <xf numFmtId="8" fontId="6" fillId="2" borderId="82" xfId="1" applyNumberFormat="1" applyFont="1" applyFill="1" applyBorder="1" applyAlignment="1" applyProtection="1">
      <alignment vertical="center"/>
    </xf>
    <xf numFmtId="44" fontId="6" fillId="2" borderId="57" xfId="1" applyNumberFormat="1" applyFont="1" applyFill="1" applyBorder="1" applyAlignment="1" applyProtection="1">
      <alignment vertical="center"/>
    </xf>
    <xf numFmtId="8" fontId="6" fillId="2" borderId="51" xfId="1" applyNumberFormat="1" applyFont="1" applyFill="1" applyBorder="1" applyAlignment="1" applyProtection="1">
      <alignment vertical="center"/>
    </xf>
    <xf numFmtId="44" fontId="6" fillId="2" borderId="69" xfId="1" applyNumberFormat="1" applyFont="1" applyFill="1" applyBorder="1" applyAlignment="1" applyProtection="1">
      <alignment vertical="center"/>
    </xf>
    <xf numFmtId="8" fontId="6" fillId="2" borderId="58" xfId="1" applyNumberFormat="1" applyFont="1" applyFill="1" applyBorder="1" applyAlignment="1" applyProtection="1">
      <alignment vertical="center"/>
    </xf>
    <xf numFmtId="8" fontId="6" fillId="2" borderId="11" xfId="1" applyNumberFormat="1" applyFont="1" applyFill="1" applyBorder="1" applyAlignment="1" applyProtection="1">
      <alignment vertical="center"/>
    </xf>
    <xf numFmtId="8" fontId="6" fillId="8" borderId="30" xfId="1" applyNumberFormat="1" applyFont="1" applyFill="1" applyBorder="1" applyAlignment="1" applyProtection="1">
      <alignment vertical="center"/>
    </xf>
    <xf numFmtId="8" fontId="6" fillId="2" borderId="52" xfId="1" applyNumberFormat="1" applyFont="1" applyFill="1" applyBorder="1" applyAlignment="1" applyProtection="1">
      <alignment vertical="center"/>
    </xf>
    <xf numFmtId="8" fontId="6" fillId="8" borderId="42" xfId="1" applyNumberFormat="1" applyFont="1" applyFill="1" applyBorder="1" applyAlignment="1" applyProtection="1">
      <alignment vertical="center"/>
    </xf>
    <xf numFmtId="44" fontId="6" fillId="2" borderId="52" xfId="1" applyNumberFormat="1" applyFont="1" applyFill="1" applyBorder="1" applyAlignment="1" applyProtection="1">
      <alignment vertical="center"/>
    </xf>
    <xf numFmtId="8" fontId="6" fillId="8" borderId="40" xfId="1" applyNumberFormat="1" applyFont="1" applyFill="1" applyBorder="1" applyAlignment="1" applyProtection="1">
      <alignment vertical="center"/>
    </xf>
    <xf numFmtId="8" fontId="6" fillId="2" borderId="133" xfId="1" applyNumberFormat="1" applyFont="1" applyFill="1" applyBorder="1" applyAlignment="1" applyProtection="1">
      <alignment vertical="center"/>
    </xf>
    <xf numFmtId="8" fontId="6" fillId="8" borderId="53" xfId="1" applyNumberFormat="1" applyFont="1" applyFill="1" applyBorder="1" applyAlignment="1" applyProtection="1">
      <alignment vertical="center"/>
    </xf>
    <xf numFmtId="44" fontId="1" fillId="5" borderId="65" xfId="3" applyNumberFormat="1" applyBorder="1" applyProtection="1"/>
    <xf numFmtId="44" fontId="1" fillId="5" borderId="49" xfId="3" applyNumberFormat="1" applyBorder="1" applyProtection="1"/>
    <xf numFmtId="0" fontId="0" fillId="0" borderId="62" xfId="0" applyBorder="1" applyAlignment="1" applyProtection="1">
      <alignment horizontal="left"/>
    </xf>
    <xf numFmtId="0" fontId="0" fillId="0" borderId="40" xfId="0" applyBorder="1" applyAlignment="1" applyProtection="1">
      <alignment horizontal="left"/>
    </xf>
    <xf numFmtId="0" fontId="5" fillId="0" borderId="30" xfId="0" applyFont="1" applyBorder="1" applyAlignment="1" applyProtection="1">
      <alignment horizontal="center" vertical="center"/>
    </xf>
    <xf numFmtId="2" fontId="5" fillId="0" borderId="7" xfId="0" applyNumberFormat="1" applyFont="1" applyBorder="1" applyAlignment="1" applyProtection="1">
      <alignment horizontal="center" vertical="center"/>
    </xf>
    <xf numFmtId="0" fontId="0" fillId="0" borderId="38" xfId="0" applyBorder="1" applyAlignment="1" applyProtection="1">
      <alignment horizontal="left"/>
    </xf>
    <xf numFmtId="0" fontId="0" fillId="0" borderId="34" xfId="0" applyBorder="1" applyAlignment="1" applyProtection="1">
      <alignment horizontal="left"/>
    </xf>
    <xf numFmtId="165" fontId="5" fillId="0" borderId="10" xfId="0" applyNumberFormat="1" applyFont="1" applyBorder="1" applyAlignment="1" applyProtection="1">
      <alignment horizontal="center" vertical="center"/>
    </xf>
    <xf numFmtId="0" fontId="0" fillId="0" borderId="19" xfId="0" applyBorder="1" applyProtection="1"/>
    <xf numFmtId="0" fontId="5" fillId="0" borderId="62" xfId="0" applyFont="1" applyBorder="1" applyAlignment="1" applyProtection="1"/>
    <xf numFmtId="2" fontId="5" fillId="0" borderId="100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11" fillId="4" borderId="32" xfId="2" applyFont="1" applyBorder="1" applyAlignment="1" applyProtection="1">
      <alignment horizontal="center"/>
    </xf>
    <xf numFmtId="0" fontId="0" fillId="0" borderId="40" xfId="0" applyBorder="1" applyAlignment="1" applyProtection="1"/>
    <xf numFmtId="0" fontId="0" fillId="0" borderId="41" xfId="0" applyBorder="1" applyAlignment="1" applyProtection="1"/>
    <xf numFmtId="0" fontId="0" fillId="0" borderId="38" xfId="0" quotePrefix="1" applyBorder="1" applyAlignment="1" applyProtection="1">
      <alignment horizontal="left"/>
    </xf>
    <xf numFmtId="0" fontId="0" fillId="0" borderId="24" xfId="0" quotePrefix="1" applyBorder="1" applyAlignment="1" applyProtection="1">
      <alignment horizontal="left"/>
    </xf>
    <xf numFmtId="0" fontId="0" fillId="0" borderId="20" xfId="0" applyBorder="1" applyProtection="1"/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9" fillId="0" borderId="47" xfId="0" applyFont="1" applyBorder="1" applyAlignment="1" applyProtection="1">
      <alignment horizontal="center" vertical="center" wrapText="1"/>
    </xf>
    <xf numFmtId="0" fontId="0" fillId="0" borderId="23" xfId="0" applyBorder="1" applyProtection="1"/>
    <xf numFmtId="8" fontId="0" fillId="0" borderId="81" xfId="0" applyNumberFormat="1" applyBorder="1" applyProtection="1"/>
    <xf numFmtId="0" fontId="3" fillId="0" borderId="8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44" fontId="6" fillId="2" borderId="74" xfId="1" applyFont="1" applyFill="1" applyBorder="1" applyProtection="1"/>
    <xf numFmtId="44" fontId="6" fillId="2" borderId="33" xfId="1" applyFont="1" applyFill="1" applyBorder="1" applyProtection="1"/>
    <xf numFmtId="44" fontId="6" fillId="2" borderId="2" xfId="1" applyFont="1" applyFill="1" applyBorder="1" applyProtection="1"/>
    <xf numFmtId="8" fontId="6" fillId="2" borderId="69" xfId="1" applyNumberFormat="1" applyFont="1" applyFill="1" applyBorder="1" applyProtection="1"/>
    <xf numFmtId="8" fontId="6" fillId="2" borderId="58" xfId="1" applyNumberFormat="1" applyFont="1" applyFill="1" applyBorder="1" applyProtection="1"/>
    <xf numFmtId="8" fontId="6" fillId="2" borderId="57" xfId="1" applyNumberFormat="1" applyFont="1" applyFill="1" applyBorder="1" applyProtection="1"/>
    <xf numFmtId="44" fontId="6" fillId="2" borderId="5" xfId="1" applyFont="1" applyFill="1" applyBorder="1" applyProtection="1"/>
    <xf numFmtId="44" fontId="6" fillId="7" borderId="30" xfId="1" applyFont="1" applyFill="1" applyBorder="1" applyProtection="1"/>
    <xf numFmtId="44" fontId="6" fillId="2" borderId="11" xfId="1" applyFont="1" applyFill="1" applyBorder="1" applyProtection="1"/>
    <xf numFmtId="44" fontId="6" fillId="7" borderId="62" xfId="1" applyFont="1" applyFill="1" applyBorder="1" applyProtection="1"/>
    <xf numFmtId="8" fontId="6" fillId="2" borderId="67" xfId="1" applyNumberFormat="1" applyFont="1" applyFill="1" applyBorder="1" applyProtection="1"/>
    <xf numFmtId="8" fontId="6" fillId="7" borderId="48" xfId="1" applyNumberFormat="1" applyFont="1" applyFill="1" applyBorder="1" applyProtection="1"/>
    <xf numFmtId="8" fontId="6" fillId="2" borderId="11" xfId="1" applyNumberFormat="1" applyFont="1" applyFill="1" applyBorder="1" applyProtection="1"/>
    <xf numFmtId="0" fontId="0" fillId="0" borderId="91" xfId="0" applyBorder="1" applyProtection="1"/>
    <xf numFmtId="0" fontId="31" fillId="4" borderId="93" xfId="2" applyFont="1" applyBorder="1" applyAlignment="1" applyProtection="1">
      <alignment horizontal="center" wrapText="1"/>
    </xf>
    <xf numFmtId="44" fontId="1" fillId="5" borderId="8" xfId="3" applyNumberFormat="1" applyBorder="1" applyProtection="1"/>
    <xf numFmtId="44" fontId="1" fillId="5" borderId="70" xfId="3" applyNumberFormat="1" applyBorder="1" applyProtection="1"/>
    <xf numFmtId="44" fontId="1" fillId="5" borderId="21" xfId="3" applyNumberFormat="1" applyBorder="1" applyProtection="1"/>
    <xf numFmtId="44" fontId="1" fillId="5" borderId="60" xfId="3" applyNumberFormat="1" applyBorder="1" applyProtection="1"/>
    <xf numFmtId="0" fontId="0" fillId="0" borderId="90" xfId="0" applyBorder="1" applyAlignment="1" applyProtection="1">
      <alignment horizontal="right"/>
    </xf>
    <xf numFmtId="0" fontId="11" fillId="4" borderId="95" xfId="2" applyFont="1" applyBorder="1" applyAlignment="1" applyProtection="1">
      <alignment horizontal="center"/>
    </xf>
    <xf numFmtId="0" fontId="11" fillId="4" borderId="96" xfId="2" applyFont="1" applyBorder="1" applyAlignment="1" applyProtection="1">
      <alignment horizontal="center"/>
    </xf>
    <xf numFmtId="0" fontId="5" fillId="0" borderId="38" xfId="0" applyFont="1" applyBorder="1" applyAlignment="1" applyProtection="1"/>
    <xf numFmtId="0" fontId="0" fillId="0" borderId="24" xfId="0" applyBorder="1" applyAlignment="1" applyProtection="1">
      <alignment horizontal="center"/>
    </xf>
    <xf numFmtId="0" fontId="0" fillId="0" borderId="54" xfId="0" applyBorder="1" applyAlignment="1" applyProtection="1"/>
    <xf numFmtId="0" fontId="0" fillId="0" borderId="38" xfId="0" applyBorder="1" applyAlignment="1" applyProtection="1"/>
    <xf numFmtId="0" fontId="11" fillId="4" borderId="97" xfId="2" applyFont="1" applyBorder="1" applyAlignment="1" applyProtection="1">
      <alignment horizontal="center"/>
    </xf>
    <xf numFmtId="0" fontId="0" fillId="0" borderId="99" xfId="0" applyBorder="1" applyAlignment="1" applyProtection="1"/>
    <xf numFmtId="0" fontId="0" fillId="0" borderId="65" xfId="0" applyBorder="1" applyAlignment="1" applyProtection="1"/>
    <xf numFmtId="0" fontId="0" fillId="0" borderId="65" xfId="0" applyBorder="1" applyProtection="1"/>
    <xf numFmtId="0" fontId="0" fillId="0" borderId="26" xfId="0" applyBorder="1" applyProtection="1"/>
    <xf numFmtId="0" fontId="5" fillId="0" borderId="0" xfId="0" applyFont="1" applyBorder="1" applyAlignment="1" applyProtection="1">
      <alignment horizontal="left" vertical="center"/>
    </xf>
    <xf numFmtId="0" fontId="0" fillId="0" borderId="0" xfId="0" quotePrefix="1" applyBorder="1" applyProtection="1"/>
    <xf numFmtId="44" fontId="0" fillId="0" borderId="0" xfId="1" applyFont="1" applyFill="1" applyBorder="1" applyProtection="1"/>
    <xf numFmtId="44" fontId="10" fillId="0" borderId="0" xfId="2" applyNumberFormat="1" applyFill="1" applyBorder="1" applyProtection="1"/>
    <xf numFmtId="0" fontId="18" fillId="0" borderId="0" xfId="0" applyFont="1" applyAlignment="1">
      <alignment horizontal="center" vertical="center"/>
    </xf>
    <xf numFmtId="0" fontId="8" fillId="0" borderId="152" xfId="0" applyFont="1" applyBorder="1" applyAlignment="1">
      <alignment horizontal="center"/>
    </xf>
    <xf numFmtId="0" fontId="0" fillId="10" borderId="145" xfId="0" applyFill="1" applyBorder="1" applyAlignment="1" applyProtection="1">
      <alignment horizontal="center"/>
      <protection locked="0"/>
    </xf>
    <xf numFmtId="0" fontId="0" fillId="10" borderId="146" xfId="0" applyFill="1" applyBorder="1" applyAlignment="1" applyProtection="1">
      <alignment horizontal="center"/>
      <protection locked="0"/>
    </xf>
    <xf numFmtId="0" fontId="0" fillId="10" borderId="147" xfId="0" applyFill="1" applyBorder="1" applyAlignment="1" applyProtection="1">
      <alignment horizontal="center"/>
      <protection locked="0"/>
    </xf>
    <xf numFmtId="0" fontId="0" fillId="10" borderId="148" xfId="0" applyFill="1" applyBorder="1" applyAlignment="1" applyProtection="1">
      <alignment horizontal="center"/>
      <protection locked="0"/>
    </xf>
    <xf numFmtId="0" fontId="0" fillId="10" borderId="149" xfId="0" applyFill="1" applyBorder="1" applyAlignment="1" applyProtection="1">
      <alignment horizontal="center"/>
      <protection locked="0"/>
    </xf>
    <xf numFmtId="0" fontId="0" fillId="10" borderId="150" xfId="0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 vertical="center" wrapText="1"/>
    </xf>
    <xf numFmtId="0" fontId="0" fillId="0" borderId="144" xfId="0" applyBorder="1" applyAlignment="1" applyProtection="1">
      <alignment horizontal="center" wrapText="1"/>
    </xf>
    <xf numFmtId="0" fontId="0" fillId="0" borderId="187" xfId="0" applyBorder="1" applyAlignment="1" applyProtection="1">
      <alignment horizontal="center" vertical="center" wrapText="1"/>
    </xf>
    <xf numFmtId="0" fontId="0" fillId="0" borderId="77" xfId="0" applyBorder="1" applyAlignment="1" applyProtection="1">
      <alignment horizontal="center" vertical="center" wrapText="1"/>
    </xf>
    <xf numFmtId="0" fontId="0" fillId="0" borderId="142" xfId="0" applyBorder="1" applyAlignment="1" applyProtection="1">
      <alignment horizontal="center"/>
    </xf>
    <xf numFmtId="3" fontId="0" fillId="0" borderId="188" xfId="0" applyNumberFormat="1" applyBorder="1" applyAlignment="1" applyProtection="1">
      <alignment horizontal="center"/>
    </xf>
    <xf numFmtId="0" fontId="0" fillId="0" borderId="190" xfId="0" applyBorder="1" applyAlignment="1" applyProtection="1">
      <alignment horizontal="center"/>
    </xf>
    <xf numFmtId="8" fontId="6" fillId="2" borderId="69" xfId="1" applyNumberFormat="1" applyFont="1" applyFill="1" applyBorder="1" applyAlignment="1" applyProtection="1">
      <alignment horizontal="center" vertical="center"/>
    </xf>
    <xf numFmtId="8" fontId="6" fillId="2" borderId="82" xfId="1" applyNumberFormat="1" applyFont="1" applyFill="1" applyBorder="1" applyAlignment="1" applyProtection="1">
      <alignment horizontal="center" vertical="center"/>
    </xf>
    <xf numFmtId="8" fontId="6" fillId="2" borderId="57" xfId="1" applyNumberFormat="1" applyFont="1" applyFill="1" applyBorder="1" applyAlignment="1" applyProtection="1">
      <alignment horizontal="center" vertical="center"/>
    </xf>
    <xf numFmtId="8" fontId="6" fillId="2" borderId="118" xfId="1" applyNumberFormat="1" applyFont="1" applyFill="1" applyBorder="1" applyAlignment="1" applyProtection="1">
      <alignment horizontal="center" vertical="center"/>
    </xf>
    <xf numFmtId="8" fontId="6" fillId="8" borderId="30" xfId="1" applyNumberFormat="1" applyFont="1" applyFill="1" applyBorder="1" applyAlignment="1" applyProtection="1">
      <alignment horizontal="center" vertical="center"/>
    </xf>
    <xf numFmtId="8" fontId="6" fillId="8" borderId="7" xfId="1" applyNumberFormat="1" applyFont="1" applyFill="1" applyBorder="1" applyAlignment="1" applyProtection="1">
      <alignment horizontal="center" vertical="center"/>
    </xf>
    <xf numFmtId="0" fontId="0" fillId="8" borderId="191" xfId="0" applyFill="1" applyBorder="1" applyAlignment="1" applyProtection="1">
      <alignment horizontal="center"/>
    </xf>
    <xf numFmtId="0" fontId="0" fillId="8" borderId="23" xfId="0" applyFill="1" applyBorder="1" applyAlignment="1" applyProtection="1">
      <alignment horizontal="center"/>
    </xf>
    <xf numFmtId="0" fontId="0" fillId="8" borderId="182" xfId="0" applyFill="1" applyBorder="1" applyAlignment="1" applyProtection="1">
      <alignment horizontal="center"/>
    </xf>
    <xf numFmtId="0" fontId="0" fillId="8" borderId="31" xfId="0" applyFill="1" applyBorder="1" applyAlignment="1" applyProtection="1">
      <alignment horizontal="center"/>
    </xf>
    <xf numFmtId="0" fontId="0" fillId="8" borderId="34" xfId="0" applyFill="1" applyBorder="1" applyAlignment="1" applyProtection="1">
      <alignment horizontal="center"/>
    </xf>
    <xf numFmtId="0" fontId="0" fillId="8" borderId="28" xfId="0" applyFill="1" applyBorder="1" applyAlignment="1" applyProtection="1">
      <alignment horizontal="center"/>
    </xf>
    <xf numFmtId="3" fontId="0" fillId="0" borderId="189" xfId="0" applyNumberFormat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wrapText="1"/>
    </xf>
    <xf numFmtId="0" fontId="0" fillId="0" borderId="110" xfId="0" applyFill="1" applyBorder="1" applyProtection="1"/>
    <xf numFmtId="0" fontId="0" fillId="0" borderId="110" xfId="0" applyBorder="1" applyProtection="1"/>
    <xf numFmtId="0" fontId="0" fillId="0" borderId="23" xfId="0" applyFont="1" applyBorder="1" applyAlignment="1" applyProtection="1"/>
    <xf numFmtId="164" fontId="0" fillId="0" borderId="24" xfId="0" applyNumberFormat="1" applyFont="1" applyBorder="1" applyAlignment="1" applyProtection="1"/>
    <xf numFmtId="0" fontId="8" fillId="0" borderId="36" xfId="0" applyFont="1" applyBorder="1" applyProtection="1"/>
    <xf numFmtId="0" fontId="0" fillId="0" borderId="37" xfId="0" applyBorder="1" applyProtection="1"/>
    <xf numFmtId="0" fontId="18" fillId="0" borderId="27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top"/>
    </xf>
    <xf numFmtId="38" fontId="0" fillId="6" borderId="145" xfId="0" applyNumberFormat="1" applyFill="1" applyBorder="1" applyAlignment="1" applyProtection="1">
      <alignment horizontal="center"/>
      <protection locked="0"/>
    </xf>
    <xf numFmtId="38" fontId="0" fillId="10" borderId="146" xfId="0" applyNumberFormat="1" applyFill="1" applyBorder="1" applyAlignment="1" applyProtection="1">
      <alignment horizontal="center"/>
      <protection locked="0"/>
    </xf>
    <xf numFmtId="38" fontId="0" fillId="6" borderId="147" xfId="0" applyNumberFormat="1" applyFill="1" applyBorder="1" applyAlignment="1" applyProtection="1">
      <alignment horizontal="center"/>
      <protection locked="0"/>
    </xf>
    <xf numFmtId="38" fontId="0" fillId="10" borderId="148" xfId="0" applyNumberFormat="1" applyFill="1" applyBorder="1" applyAlignment="1" applyProtection="1">
      <alignment horizontal="center"/>
      <protection locked="0"/>
    </xf>
    <xf numFmtId="38" fontId="0" fillId="6" borderId="149" xfId="0" applyNumberFormat="1" applyFill="1" applyBorder="1" applyAlignment="1" applyProtection="1">
      <alignment horizontal="center"/>
      <protection locked="0"/>
    </xf>
    <xf numFmtId="38" fontId="0" fillId="10" borderId="150" xfId="0" applyNumberFormat="1" applyFill="1" applyBorder="1" applyAlignment="1" applyProtection="1">
      <alignment horizontal="center"/>
      <protection locked="0"/>
    </xf>
    <xf numFmtId="40" fontId="0" fillId="0" borderId="80" xfId="0" applyNumberFormat="1" applyBorder="1" applyAlignment="1" applyProtection="1">
      <alignment vertical="center"/>
    </xf>
    <xf numFmtId="0" fontId="0" fillId="6" borderId="218" xfId="0" applyFill="1" applyBorder="1" applyAlignment="1" applyProtection="1">
      <alignment horizontal="center"/>
      <protection locked="0"/>
    </xf>
    <xf numFmtId="0" fontId="0" fillId="6" borderId="219" xfId="0" applyFill="1" applyBorder="1" applyAlignment="1" applyProtection="1">
      <alignment horizontal="center"/>
      <protection locked="0"/>
    </xf>
    <xf numFmtId="0" fontId="37" fillId="0" borderId="11" xfId="0" applyFont="1" applyBorder="1" applyAlignment="1" applyProtection="1">
      <alignment horizontal="center" vertical="center" wrapText="1"/>
    </xf>
    <xf numFmtId="0" fontId="37" fillId="0" borderId="6" xfId="0" applyFont="1" applyBorder="1" applyAlignment="1" applyProtection="1">
      <alignment horizontal="center" vertical="center" wrapText="1"/>
    </xf>
    <xf numFmtId="0" fontId="37" fillId="0" borderId="67" xfId="0" applyFont="1" applyBorder="1" applyAlignment="1" applyProtection="1">
      <alignment horizontal="center" wrapText="1"/>
    </xf>
    <xf numFmtId="0" fontId="37" fillId="0" borderId="30" xfId="0" applyFont="1" applyBorder="1" applyAlignment="1" applyProtection="1">
      <alignment horizontal="center" vertical="center" wrapText="1"/>
    </xf>
    <xf numFmtId="0" fontId="37" fillId="0" borderId="5" xfId="0" applyFont="1" applyBorder="1" applyAlignment="1" applyProtection="1">
      <alignment horizontal="center" vertical="center" wrapText="1"/>
    </xf>
    <xf numFmtId="0" fontId="37" fillId="0" borderId="7" xfId="0" applyFont="1" applyBorder="1" applyAlignment="1" applyProtection="1">
      <alignment horizontal="center" vertical="center" wrapText="1"/>
    </xf>
    <xf numFmtId="0" fontId="25" fillId="0" borderId="25" xfId="0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</xf>
    <xf numFmtId="8" fontId="36" fillId="2" borderId="57" xfId="0" applyNumberFormat="1" applyFont="1" applyFill="1" applyBorder="1" applyAlignment="1" applyProtection="1">
      <alignment horizontal="center" vertical="center" wrapText="1"/>
    </xf>
    <xf numFmtId="8" fontId="36" fillId="2" borderId="117" xfId="0" applyNumberFormat="1" applyFont="1" applyFill="1" applyBorder="1" applyAlignment="1" applyProtection="1">
      <alignment horizontal="center" vertical="center" wrapText="1"/>
    </xf>
    <xf numFmtId="8" fontId="36" fillId="2" borderId="69" xfId="0" applyNumberFormat="1" applyFont="1" applyFill="1" applyBorder="1" applyAlignment="1" applyProtection="1">
      <alignment horizontal="center" vertical="center" wrapText="1"/>
    </xf>
    <xf numFmtId="8" fontId="36" fillId="2" borderId="51" xfId="0" applyNumberFormat="1" applyFont="1" applyFill="1" applyBorder="1" applyAlignment="1" applyProtection="1">
      <alignment horizontal="center" vertical="center" wrapText="1"/>
    </xf>
    <xf numFmtId="8" fontId="36" fillId="2" borderId="120" xfId="0" applyNumberFormat="1" applyFont="1" applyFill="1" applyBorder="1" applyAlignment="1" applyProtection="1">
      <alignment horizontal="center" vertical="center" wrapText="1"/>
    </xf>
    <xf numFmtId="8" fontId="36" fillId="2" borderId="82" xfId="0" applyNumberFormat="1" applyFont="1" applyFill="1" applyBorder="1" applyAlignment="1" applyProtection="1">
      <alignment horizontal="center" vertical="center" wrapText="1"/>
    </xf>
    <xf numFmtId="8" fontId="36" fillId="2" borderId="118" xfId="0" applyNumberFormat="1" applyFont="1" applyFill="1" applyBorder="1" applyAlignment="1" applyProtection="1">
      <alignment horizontal="center" vertical="center" wrapText="1"/>
    </xf>
    <xf numFmtId="8" fontId="36" fillId="2" borderId="113" xfId="0" applyNumberFormat="1" applyFont="1" applyFill="1" applyBorder="1" applyAlignment="1" applyProtection="1">
      <alignment horizontal="center" vertical="center" wrapText="1"/>
    </xf>
    <xf numFmtId="0" fontId="8" fillId="8" borderId="114" xfId="0" applyFont="1" applyFill="1" applyBorder="1" applyAlignment="1" applyProtection="1">
      <alignment horizontal="center" vertical="center" wrapText="1"/>
    </xf>
    <xf numFmtId="8" fontId="36" fillId="2" borderId="115" xfId="0" applyNumberFormat="1" applyFont="1" applyFill="1" applyBorder="1" applyAlignment="1" applyProtection="1">
      <alignment horizontal="center" vertical="center" wrapText="1"/>
    </xf>
    <xf numFmtId="0" fontId="8" fillId="8" borderId="0" xfId="0" applyFont="1" applyFill="1" applyBorder="1" applyAlignment="1" applyProtection="1">
      <alignment wrapText="1"/>
    </xf>
    <xf numFmtId="8" fontId="36" fillId="2" borderId="20" xfId="1" applyNumberFormat="1" applyFont="1" applyFill="1" applyBorder="1" applyAlignment="1" applyProtection="1">
      <alignment horizontal="center" vertical="center" wrapText="1"/>
    </xf>
    <xf numFmtId="0" fontId="8" fillId="8" borderId="85" xfId="0" applyFont="1" applyFill="1" applyBorder="1" applyAlignment="1" applyProtection="1">
      <alignment wrapText="1"/>
    </xf>
    <xf numFmtId="0" fontId="8" fillId="8" borderId="116" xfId="0" applyFont="1" applyFill="1" applyBorder="1" applyAlignment="1" applyProtection="1">
      <alignment wrapText="1"/>
    </xf>
    <xf numFmtId="0" fontId="24" fillId="10" borderId="192" xfId="0" applyFont="1" applyFill="1" applyBorder="1" applyAlignment="1" applyProtection="1">
      <alignment horizontal="center" wrapText="1"/>
    </xf>
    <xf numFmtId="44" fontId="6" fillId="0" borderId="61" xfId="1" applyFont="1" applyFill="1" applyBorder="1" applyProtection="1"/>
    <xf numFmtId="44" fontId="6" fillId="8" borderId="62" xfId="1" applyFont="1" applyFill="1" applyBorder="1" applyProtection="1"/>
    <xf numFmtId="44" fontId="6" fillId="8" borderId="100" xfId="1" applyFont="1" applyFill="1" applyBorder="1" applyProtection="1"/>
    <xf numFmtId="0" fontId="12" fillId="0" borderId="16" xfId="0" applyFont="1" applyBorder="1" applyAlignment="1" applyProtection="1">
      <alignment horizontal="right"/>
    </xf>
    <xf numFmtId="0" fontId="0" fillId="0" borderId="27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12" fillId="0" borderId="109" xfId="0" applyFont="1" applyBorder="1" applyAlignment="1" applyProtection="1">
      <alignment horizontal="right"/>
    </xf>
    <xf numFmtId="0" fontId="0" fillId="0" borderId="28" xfId="0" applyBorder="1" applyProtection="1"/>
    <xf numFmtId="0" fontId="0" fillId="0" borderId="15" xfId="0" applyBorder="1" applyProtection="1"/>
    <xf numFmtId="0" fontId="12" fillId="0" borderId="193" xfId="0" applyFont="1" applyBorder="1" applyAlignment="1" applyProtection="1">
      <alignment horizontal="center"/>
    </xf>
    <xf numFmtId="0" fontId="0" fillId="0" borderId="21" xfId="0" applyBorder="1" applyProtection="1"/>
    <xf numFmtId="0" fontId="0" fillId="0" borderId="194" xfId="0" applyBorder="1" applyProtection="1"/>
    <xf numFmtId="0" fontId="0" fillId="0" borderId="195" xfId="0" applyBorder="1" applyProtection="1"/>
    <xf numFmtId="0" fontId="0" fillId="0" borderId="196" xfId="0" applyBorder="1" applyProtection="1"/>
    <xf numFmtId="0" fontId="63" fillId="0" borderId="0" xfId="4" applyProtection="1"/>
    <xf numFmtId="164" fontId="0" fillId="6" borderId="146" xfId="0" applyNumberFormat="1" applyFill="1" applyBorder="1" applyAlignment="1" applyProtection="1">
      <alignment horizontal="center"/>
      <protection locked="0"/>
    </xf>
    <xf numFmtId="164" fontId="0" fillId="6" borderId="184" xfId="0" applyNumberFormat="1" applyFill="1" applyBorder="1" applyAlignment="1" applyProtection="1">
      <alignment horizontal="center"/>
      <protection locked="0"/>
    </xf>
    <xf numFmtId="164" fontId="0" fillId="6" borderId="186" xfId="0" applyNumberFormat="1" applyFill="1" applyBorder="1" applyAlignment="1" applyProtection="1">
      <alignment horizontal="center"/>
      <protection locked="0"/>
    </xf>
    <xf numFmtId="8" fontId="0" fillId="0" borderId="0" xfId="0" applyNumberFormat="1" applyAlignment="1">
      <alignment horizontal="center"/>
    </xf>
    <xf numFmtId="8" fontId="14" fillId="0" borderId="0" xfId="0" applyNumberFormat="1" applyFont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2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106" xfId="0" applyFont="1" applyBorder="1" applyAlignment="1">
      <alignment vertical="center"/>
    </xf>
    <xf numFmtId="0" fontId="0" fillId="0" borderId="0" xfId="0" applyAlignment="1">
      <alignment horizontal="center"/>
    </xf>
    <xf numFmtId="3" fontId="12" fillId="6" borderId="222" xfId="0" applyNumberFormat="1" applyFont="1" applyFill="1" applyBorder="1" applyAlignment="1">
      <alignment horizontal="center"/>
    </xf>
    <xf numFmtId="3" fontId="12" fillId="6" borderId="223" xfId="0" applyNumberFormat="1" applyFont="1" applyFill="1" applyBorder="1" applyAlignment="1">
      <alignment horizontal="center"/>
    </xf>
    <xf numFmtId="3" fontId="12" fillId="6" borderId="224" xfId="0" applyNumberFormat="1" applyFont="1" applyFill="1" applyBorder="1" applyAlignment="1">
      <alignment horizontal="center"/>
    </xf>
    <xf numFmtId="3" fontId="12" fillId="6" borderId="225" xfId="0" applyNumberFormat="1" applyFont="1" applyFill="1" applyBorder="1" applyAlignment="1">
      <alignment horizontal="center"/>
    </xf>
    <xf numFmtId="0" fontId="50" fillId="12" borderId="226" xfId="0" applyFont="1" applyFill="1" applyBorder="1" applyAlignment="1" applyProtection="1">
      <alignment horizontal="center"/>
      <protection locked="0"/>
    </xf>
    <xf numFmtId="0" fontId="50" fillId="12" borderId="227" xfId="0" applyFont="1" applyFill="1" applyBorder="1" applyAlignment="1" applyProtection="1">
      <alignment horizontal="center"/>
      <protection locked="0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right"/>
    </xf>
    <xf numFmtId="0" fontId="5" fillId="0" borderId="81" xfId="0" applyFont="1" applyBorder="1" applyAlignment="1">
      <alignment vertical="center"/>
    </xf>
    <xf numFmtId="0" fontId="0" fillId="0" borderId="29" xfId="0" applyBorder="1"/>
    <xf numFmtId="0" fontId="0" fillId="0" borderId="130" xfId="0" applyBorder="1"/>
    <xf numFmtId="0" fontId="64" fillId="0" borderId="42" xfId="0" applyFont="1" applyBorder="1" applyAlignment="1">
      <alignment vertical="center"/>
    </xf>
    <xf numFmtId="0" fontId="0" fillId="0" borderId="129" xfId="0" applyBorder="1"/>
    <xf numFmtId="8" fontId="0" fillId="0" borderId="14" xfId="0" applyNumberFormat="1" applyBorder="1" applyAlignment="1">
      <alignment vertical="top"/>
    </xf>
    <xf numFmtId="0" fontId="0" fillId="0" borderId="0" xfId="0" applyAlignment="1">
      <alignment horizontal="center"/>
    </xf>
    <xf numFmtId="0" fontId="79" fillId="0" borderId="0" xfId="0" applyFont="1" applyBorder="1" applyAlignment="1">
      <alignment horizontal="center" vertical="center"/>
    </xf>
    <xf numFmtId="0" fontId="72" fillId="0" borderId="209" xfId="0" applyFont="1" applyBorder="1" applyAlignment="1">
      <alignment horizontal="center"/>
    </xf>
    <xf numFmtId="0" fontId="72" fillId="0" borderId="210" xfId="0" applyFont="1" applyBorder="1" applyAlignment="1">
      <alignment horizontal="center"/>
    </xf>
    <xf numFmtId="0" fontId="72" fillId="0" borderId="211" xfId="0" applyFont="1" applyBorder="1" applyAlignment="1">
      <alignment horizontal="center"/>
    </xf>
    <xf numFmtId="0" fontId="80" fillId="0" borderId="212" xfId="0" applyFont="1" applyBorder="1" applyAlignment="1">
      <alignment horizontal="center"/>
    </xf>
    <xf numFmtId="0" fontId="80" fillId="0" borderId="188" xfId="0" applyFont="1" applyBorder="1" applyAlignment="1">
      <alignment horizontal="center"/>
    </xf>
    <xf numFmtId="0" fontId="80" fillId="0" borderId="213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1" fillId="0" borderId="0" xfId="0" applyFont="1" applyAlignment="1">
      <alignment horizontal="left" vertical="center"/>
    </xf>
    <xf numFmtId="0" fontId="7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24" xfId="0" applyBorder="1" applyAlignment="1">
      <alignment horizontal="center"/>
    </xf>
    <xf numFmtId="0" fontId="0" fillId="0" borderId="125" xfId="0" applyBorder="1" applyAlignment="1">
      <alignment horizontal="center"/>
    </xf>
    <xf numFmtId="0" fontId="0" fillId="0" borderId="126" xfId="0" applyBorder="1" applyAlignment="1">
      <alignment horizontal="center"/>
    </xf>
    <xf numFmtId="0" fontId="0" fillId="0" borderId="127" xfId="0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121" xfId="0" applyBorder="1" applyAlignment="1">
      <alignment horizontal="center"/>
    </xf>
    <xf numFmtId="0" fontId="0" fillId="0" borderId="122" xfId="0" applyBorder="1" applyAlignment="1">
      <alignment horizontal="center"/>
    </xf>
    <xf numFmtId="0" fontId="0" fillId="0" borderId="123" xfId="0" applyBorder="1" applyAlignment="1">
      <alignment horizontal="center"/>
    </xf>
    <xf numFmtId="0" fontId="0" fillId="0" borderId="54" xfId="0" applyBorder="1" applyAlignment="1" applyProtection="1">
      <alignment horizontal="left"/>
    </xf>
    <xf numFmtId="0" fontId="0" fillId="0" borderId="38" xfId="0" applyBorder="1" applyAlignment="1" applyProtection="1">
      <alignment horizontal="left"/>
    </xf>
    <xf numFmtId="0" fontId="0" fillId="0" borderId="54" xfId="0" quotePrefix="1" applyBorder="1" applyAlignment="1" applyProtection="1">
      <alignment horizontal="left"/>
    </xf>
    <xf numFmtId="0" fontId="0" fillId="0" borderId="38" xfId="0" quotePrefix="1" applyBorder="1" applyAlignment="1" applyProtection="1">
      <alignment horizontal="left"/>
    </xf>
    <xf numFmtId="0" fontId="0" fillId="0" borderId="45" xfId="0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4" fillId="3" borderId="45" xfId="0" applyFont="1" applyFill="1" applyBorder="1" applyAlignment="1" applyProtection="1">
      <alignment horizontal="center"/>
    </xf>
    <xf numFmtId="0" fontId="34" fillId="3" borderId="51" xfId="0" applyFont="1" applyFill="1" applyBorder="1" applyAlignment="1" applyProtection="1">
      <alignment horizontal="center"/>
    </xf>
    <xf numFmtId="0" fontId="34" fillId="3" borderId="66" xfId="0" applyFont="1" applyFill="1" applyBorder="1" applyAlignment="1" applyProtection="1">
      <alignment horizontal="center"/>
    </xf>
    <xf numFmtId="0" fontId="34" fillId="3" borderId="46" xfId="0" applyFont="1" applyFill="1" applyBorder="1" applyAlignment="1" applyProtection="1">
      <alignment horizontal="center"/>
    </xf>
    <xf numFmtId="0" fontId="0" fillId="0" borderId="98" xfId="0" applyBorder="1" applyAlignment="1" applyProtection="1">
      <alignment horizontal="left"/>
    </xf>
    <xf numFmtId="0" fontId="0" fillId="0" borderId="62" xfId="0" applyBorder="1" applyAlignment="1" applyProtection="1">
      <alignment horizontal="left"/>
    </xf>
    <xf numFmtId="0" fontId="26" fillId="2" borderId="98" xfId="0" applyFont="1" applyFill="1" applyBorder="1" applyAlignment="1" applyProtection="1">
      <alignment horizontal="center"/>
    </xf>
    <xf numFmtId="0" fontId="26" fillId="2" borderId="100" xfId="0" applyFont="1" applyFill="1" applyBorder="1" applyAlignment="1" applyProtection="1">
      <alignment horizont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3" xfId="0" quotePrefix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3" borderId="51" xfId="0" applyFill="1" applyBorder="1" applyAlignment="1">
      <alignment horizontal="center"/>
    </xf>
    <xf numFmtId="0" fontId="0" fillId="3" borderId="7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61" xfId="0" applyBorder="1" applyAlignment="1" applyProtection="1">
      <alignment horizontal="left"/>
      <protection locked="0"/>
    </xf>
    <xf numFmtId="0" fontId="0" fillId="0" borderId="62" xfId="0" applyBorder="1" applyAlignment="1" applyProtection="1">
      <alignment horizontal="left"/>
      <protection locked="0"/>
    </xf>
    <xf numFmtId="0" fontId="0" fillId="0" borderId="43" xfId="0" quotePrefix="1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60" fillId="3" borderId="59" xfId="0" applyFont="1" applyFill="1" applyBorder="1" applyAlignment="1" applyProtection="1">
      <alignment horizontal="center" vertical="center"/>
    </xf>
    <xf numFmtId="0" fontId="60" fillId="3" borderId="51" xfId="0" applyFont="1" applyFill="1" applyBorder="1" applyAlignment="1" applyProtection="1">
      <alignment horizontal="center" vertical="center"/>
    </xf>
    <xf numFmtId="0" fontId="60" fillId="3" borderId="214" xfId="0" applyFont="1" applyFill="1" applyBorder="1" applyAlignment="1" applyProtection="1">
      <alignment horizontal="center" vertical="center"/>
    </xf>
    <xf numFmtId="0" fontId="60" fillId="3" borderId="66" xfId="0" applyFont="1" applyFill="1" applyBorder="1" applyAlignment="1" applyProtection="1">
      <alignment horizontal="center" vertical="center"/>
    </xf>
    <xf numFmtId="0" fontId="60" fillId="3" borderId="208" xfId="0" applyFont="1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left"/>
    </xf>
    <xf numFmtId="0" fontId="0" fillId="0" borderId="43" xfId="0" quotePrefix="1" applyBorder="1" applyAlignment="1" applyProtection="1">
      <alignment horizontal="left"/>
    </xf>
    <xf numFmtId="0" fontId="0" fillId="0" borderId="64" xfId="0" applyBorder="1" applyAlignment="1" applyProtection="1">
      <alignment horizontal="center"/>
    </xf>
    <xf numFmtId="0" fontId="0" fillId="0" borderId="65" xfId="0" applyBorder="1" applyAlignment="1" applyProtection="1">
      <alignment horizontal="center"/>
    </xf>
    <xf numFmtId="0" fontId="0" fillId="0" borderId="46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22" fillId="0" borderId="54" xfId="0" quotePrefix="1" applyFont="1" applyBorder="1" applyAlignment="1" applyProtection="1">
      <alignment horizontal="left" vertical="center" wrapText="1"/>
    </xf>
    <xf numFmtId="0" fontId="22" fillId="0" borderId="38" xfId="0" applyFont="1" applyBorder="1" applyAlignment="1" applyProtection="1">
      <alignment horizontal="left" vertical="center" wrapText="1"/>
    </xf>
    <xf numFmtId="0" fontId="22" fillId="0" borderId="54" xfId="0" applyFont="1" applyBorder="1" applyAlignment="1" applyProtection="1">
      <alignment horizontal="left" vertical="center" wrapText="1"/>
    </xf>
    <xf numFmtId="0" fontId="0" fillId="3" borderId="59" xfId="0" applyFill="1" applyBorder="1" applyAlignment="1" applyProtection="1">
      <alignment horizontal="center"/>
    </xf>
    <xf numFmtId="0" fontId="0" fillId="3" borderId="51" xfId="0" applyFill="1" applyBorder="1" applyAlignment="1" applyProtection="1">
      <alignment horizontal="center"/>
    </xf>
    <xf numFmtId="0" fontId="0" fillId="3" borderId="66" xfId="0" applyFill="1" applyBorder="1" applyAlignment="1" applyProtection="1">
      <alignment horizontal="center"/>
    </xf>
    <xf numFmtId="0" fontId="0" fillId="3" borderId="46" xfId="0" applyFill="1" applyBorder="1" applyAlignment="1" applyProtection="1">
      <alignment horizontal="center"/>
    </xf>
    <xf numFmtId="0" fontId="0" fillId="0" borderId="61" xfId="0" applyBorder="1" applyAlignment="1" applyProtection="1">
      <alignment horizontal="left"/>
    </xf>
    <xf numFmtId="0" fontId="0" fillId="0" borderId="43" xfId="0" quotePrefix="1" applyBorder="1" applyAlignment="1" applyProtection="1">
      <alignment horizontal="left" vertical="center"/>
    </xf>
    <xf numFmtId="0" fontId="0" fillId="0" borderId="38" xfId="0" applyBorder="1" applyAlignment="1" applyProtection="1">
      <alignment horizontal="left" vertical="center"/>
    </xf>
    <xf numFmtId="0" fontId="0" fillId="0" borderId="34" xfId="0" applyBorder="1" applyAlignment="1" applyProtection="1">
      <alignment horizontal="left" vertical="center"/>
    </xf>
    <xf numFmtId="0" fontId="0" fillId="0" borderId="61" xfId="0" applyBorder="1" applyAlignment="1" applyProtection="1">
      <alignment horizontal="left" vertical="center"/>
    </xf>
    <xf numFmtId="0" fontId="0" fillId="0" borderId="62" xfId="0" applyBorder="1" applyAlignment="1" applyProtection="1">
      <alignment horizontal="left" vertical="center"/>
    </xf>
    <xf numFmtId="0" fontId="0" fillId="0" borderId="43" xfId="0" quotePrefix="1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3" borderId="88" xfId="0" applyFill="1" applyBorder="1" applyAlignment="1" applyProtection="1">
      <alignment horizontal="center" vertical="center" wrapText="1"/>
    </xf>
    <xf numFmtId="0" fontId="0" fillId="3" borderId="66" xfId="0" applyFill="1" applyBorder="1" applyAlignment="1" applyProtection="1">
      <alignment horizontal="center" vertical="center" wrapText="1"/>
    </xf>
    <xf numFmtId="0" fontId="33" fillId="0" borderId="83" xfId="0" applyFont="1" applyBorder="1" applyAlignment="1" applyProtection="1">
      <alignment horizontal="center" vertical="center"/>
    </xf>
    <xf numFmtId="0" fontId="33" fillId="0" borderId="84" xfId="0" applyFont="1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135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/>
    </xf>
    <xf numFmtId="0" fontId="0" fillId="0" borderId="86" xfId="0" applyBorder="1" applyAlignment="1" applyProtection="1">
      <alignment horizontal="center"/>
    </xf>
    <xf numFmtId="0" fontId="18" fillId="2" borderId="98" xfId="0" applyFont="1" applyFill="1" applyBorder="1" applyAlignment="1" applyProtection="1">
      <alignment horizontal="center" vertical="center" wrapText="1"/>
    </xf>
    <xf numFmtId="0" fontId="18" fillId="2" borderId="107" xfId="0" applyFont="1" applyFill="1" applyBorder="1" applyAlignment="1" applyProtection="1">
      <alignment horizontal="center" vertical="center" wrapText="1"/>
    </xf>
    <xf numFmtId="0" fontId="51" fillId="0" borderId="54" xfId="0" applyFont="1" applyBorder="1" applyAlignment="1" applyProtection="1">
      <alignment horizontal="center" vertical="center" wrapText="1"/>
    </xf>
    <xf numFmtId="0" fontId="51" fillId="0" borderId="86" xfId="0" applyFont="1" applyBorder="1" applyAlignment="1" applyProtection="1">
      <alignment horizontal="center" vertical="center" wrapText="1"/>
    </xf>
    <xf numFmtId="0" fontId="24" fillId="0" borderId="109" xfId="0" applyFont="1" applyFill="1" applyBorder="1" applyAlignment="1" applyProtection="1">
      <alignment horizontal="left" wrapText="1"/>
    </xf>
    <xf numFmtId="0" fontId="24" fillId="0" borderId="141" xfId="0" applyFont="1" applyFill="1" applyBorder="1" applyAlignment="1" applyProtection="1">
      <alignment horizontal="left" wrapText="1"/>
    </xf>
    <xf numFmtId="0" fontId="24" fillId="0" borderId="16" xfId="0" applyFont="1" applyFill="1" applyBorder="1" applyAlignment="1" applyProtection="1">
      <alignment horizontal="left" vertical="top" wrapText="1"/>
    </xf>
    <xf numFmtId="0" fontId="24" fillId="0" borderId="110" xfId="0" applyFont="1" applyFill="1" applyBorder="1" applyAlignment="1" applyProtection="1">
      <alignment horizontal="left" vertical="top" wrapText="1"/>
    </xf>
    <xf numFmtId="0" fontId="0" fillId="3" borderId="66" xfId="0" applyFill="1" applyBorder="1" applyAlignment="1" applyProtection="1">
      <alignment horizontal="center" vertical="center"/>
    </xf>
    <xf numFmtId="0" fontId="0" fillId="3" borderId="51" xfId="0" applyFill="1" applyBorder="1" applyAlignment="1" applyProtection="1">
      <alignment horizontal="center" vertical="center"/>
    </xf>
    <xf numFmtId="0" fontId="0" fillId="3" borderId="208" xfId="0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/>
    </xf>
    <xf numFmtId="0" fontId="0" fillId="0" borderId="108" xfId="0" quotePrefix="1" applyBorder="1" applyAlignment="1" applyProtection="1">
      <alignment horizontal="left" wrapText="1"/>
    </xf>
    <xf numFmtId="0" fontId="0" fillId="0" borderId="40" xfId="0" applyBorder="1" applyAlignment="1" applyProtection="1">
      <alignment horizontal="left" wrapText="1"/>
    </xf>
    <xf numFmtId="0" fontId="0" fillId="0" borderId="41" xfId="0" applyBorder="1" applyAlignment="1" applyProtection="1">
      <alignment horizontal="left" wrapText="1"/>
    </xf>
    <xf numFmtId="0" fontId="0" fillId="0" borderId="24" xfId="0" applyBorder="1" applyAlignment="1" applyProtection="1">
      <alignment horizontal="left"/>
    </xf>
    <xf numFmtId="0" fontId="0" fillId="0" borderId="43" xfId="0" applyBorder="1" applyAlignment="1" applyProtection="1">
      <alignment horizontal="left" vertical="center" wrapText="1"/>
    </xf>
    <xf numFmtId="0" fontId="0" fillId="0" borderId="38" xfId="0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5" fillId="0" borderId="8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64" fillId="0" borderId="42" xfId="0" applyFont="1" applyBorder="1" applyAlignment="1">
      <alignment horizontal="center" vertical="center"/>
    </xf>
    <xf numFmtId="0" fontId="64" fillId="0" borderId="40" xfId="0" applyFont="1" applyBorder="1" applyAlignment="1">
      <alignment horizontal="center" vertical="center"/>
    </xf>
    <xf numFmtId="0" fontId="64" fillId="0" borderId="129" xfId="0" applyFont="1" applyBorder="1" applyAlignment="1">
      <alignment horizontal="center" vertical="center"/>
    </xf>
    <xf numFmtId="0" fontId="45" fillId="0" borderId="108" xfId="0" applyFont="1" applyBorder="1" applyAlignment="1">
      <alignment horizontal="left"/>
    </xf>
    <xf numFmtId="0" fontId="45" fillId="0" borderId="40" xfId="0" applyFont="1" applyBorder="1" applyAlignment="1">
      <alignment horizontal="left"/>
    </xf>
    <xf numFmtId="0" fontId="45" fillId="0" borderId="41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19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 vertical="top"/>
    </xf>
    <xf numFmtId="0" fontId="6" fillId="2" borderId="37" xfId="0" applyFont="1" applyFill="1" applyBorder="1" applyAlignment="1">
      <alignment horizontal="center" vertical="top"/>
    </xf>
    <xf numFmtId="0" fontId="2" fillId="0" borderId="9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12" fillId="0" borderId="108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0" fillId="0" borderId="79" xfId="0" applyBorder="1" applyAlignment="1">
      <alignment horizontal="left" vertical="center"/>
    </xf>
    <xf numFmtId="0" fontId="0" fillId="0" borderId="135" xfId="0" applyBorder="1" applyAlignment="1">
      <alignment horizontal="left" vertical="center"/>
    </xf>
    <xf numFmtId="0" fontId="33" fillId="0" borderId="83" xfId="0" applyFont="1" applyBorder="1" applyAlignment="1">
      <alignment horizontal="center" vertical="center"/>
    </xf>
    <xf numFmtId="0" fontId="33" fillId="0" borderId="8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88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89" xfId="0" applyFill="1" applyBorder="1" applyAlignment="1">
      <alignment horizontal="center" vertical="center"/>
    </xf>
    <xf numFmtId="0" fontId="45" fillId="0" borderId="108" xfId="0" quotePrefix="1" applyFont="1" applyBorder="1" applyAlignment="1">
      <alignment horizontal="left"/>
    </xf>
    <xf numFmtId="0" fontId="45" fillId="0" borderId="13" xfId="0" quotePrefix="1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5" fillId="0" borderId="18" xfId="0" applyFont="1" applyBorder="1" applyAlignment="1">
      <alignment horizontal="center"/>
    </xf>
    <xf numFmtId="0" fontId="12" fillId="0" borderId="164" xfId="0" applyFont="1" applyBorder="1" applyAlignment="1">
      <alignment horizontal="center" vertical="center"/>
    </xf>
    <xf numFmtId="0" fontId="12" fillId="0" borderId="217" xfId="0" applyFont="1" applyBorder="1" applyAlignment="1">
      <alignment horizontal="center" vertical="center"/>
    </xf>
    <xf numFmtId="0" fontId="12" fillId="0" borderId="165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4" xfId="0" applyBorder="1" applyAlignment="1">
      <alignment horizontal="center"/>
    </xf>
    <xf numFmtId="0" fontId="55" fillId="0" borderId="23" xfId="0" applyFont="1" applyBorder="1" applyAlignment="1">
      <alignment horizontal="left"/>
    </xf>
    <xf numFmtId="0" fontId="55" fillId="0" borderId="34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2" fillId="0" borderId="128" xfId="0" applyFont="1" applyBorder="1" applyAlignment="1">
      <alignment horizontal="center"/>
    </xf>
    <xf numFmtId="0" fontId="12" fillId="0" borderId="8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7" fillId="0" borderId="170" xfId="0" applyFont="1" applyBorder="1" applyAlignment="1">
      <alignment horizontal="center" vertical="center"/>
    </xf>
    <xf numFmtId="0" fontId="57" fillId="0" borderId="171" xfId="0" applyFont="1" applyBorder="1" applyAlignment="1">
      <alignment horizontal="center" vertical="center"/>
    </xf>
    <xf numFmtId="0" fontId="57" fillId="0" borderId="172" xfId="0" applyFont="1" applyBorder="1" applyAlignment="1">
      <alignment horizontal="center" vertical="center"/>
    </xf>
    <xf numFmtId="0" fontId="57" fillId="0" borderId="173" xfId="0" applyFont="1" applyBorder="1" applyAlignment="1">
      <alignment horizontal="center" vertical="center"/>
    </xf>
    <xf numFmtId="0" fontId="57" fillId="0" borderId="174" xfId="0" applyFont="1" applyBorder="1" applyAlignment="1">
      <alignment horizontal="center" vertical="center"/>
    </xf>
    <xf numFmtId="0" fontId="57" fillId="0" borderId="175" xfId="0" applyFont="1" applyBorder="1" applyAlignment="1">
      <alignment horizontal="center" vertical="center"/>
    </xf>
    <xf numFmtId="0" fontId="60" fillId="2" borderId="45" xfId="0" applyFont="1" applyFill="1" applyBorder="1" applyAlignment="1">
      <alignment horizontal="center" vertical="center"/>
    </xf>
    <xf numFmtId="0" fontId="60" fillId="2" borderId="46" xfId="0" applyFont="1" applyFill="1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3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8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128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0" xfId="0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3" fillId="0" borderId="220" xfId="0" applyFont="1" applyBorder="1" applyAlignment="1">
      <alignment horizontal="center" vertical="center"/>
    </xf>
    <xf numFmtId="0" fontId="33" fillId="0" borderId="2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1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7" xfId="0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110" xfId="0" applyFont="1" applyBorder="1" applyAlignment="1">
      <alignment horizontal="center"/>
    </xf>
    <xf numFmtId="0" fontId="36" fillId="0" borderId="36" xfId="0" applyFont="1" applyBorder="1" applyAlignment="1">
      <alignment horizontal="left"/>
    </xf>
    <xf numFmtId="0" fontId="36" fillId="0" borderId="37" xfId="0" applyFont="1" applyBorder="1" applyAlignment="1">
      <alignment horizontal="left"/>
    </xf>
    <xf numFmtId="0" fontId="50" fillId="12" borderId="228" xfId="0" applyFont="1" applyFill="1" applyBorder="1" applyAlignment="1" applyProtection="1">
      <alignment horizontal="center" vertical="center"/>
      <protection locked="0"/>
    </xf>
    <xf numFmtId="0" fontId="50" fillId="12" borderId="130" xfId="0" applyFont="1" applyFill="1" applyBorder="1" applyAlignment="1" applyProtection="1">
      <alignment horizontal="center" vertical="center"/>
      <protection locked="0"/>
    </xf>
    <xf numFmtId="0" fontId="36" fillId="0" borderId="109" xfId="0" applyFont="1" applyBorder="1" applyAlignment="1">
      <alignment horizontal="left"/>
    </xf>
    <xf numFmtId="0" fontId="36" fillId="0" borderId="141" xfId="0" applyFont="1" applyBorder="1" applyAlignment="1">
      <alignment horizontal="left"/>
    </xf>
    <xf numFmtId="0" fontId="36" fillId="0" borderId="16" xfId="0" applyFont="1" applyBorder="1" applyAlignment="1">
      <alignment horizontal="left"/>
    </xf>
    <xf numFmtId="0" fontId="36" fillId="0" borderId="110" xfId="0" applyFont="1" applyBorder="1" applyAlignment="1">
      <alignment horizontal="left"/>
    </xf>
    <xf numFmtId="0" fontId="52" fillId="0" borderId="151" xfId="0" applyFont="1" applyBorder="1" applyAlignment="1">
      <alignment horizontal="center" vertical="center"/>
    </xf>
    <xf numFmtId="0" fontId="52" fillId="0" borderId="152" xfId="0" applyFont="1" applyBorder="1" applyAlignment="1">
      <alignment horizontal="center" vertical="center"/>
    </xf>
    <xf numFmtId="0" fontId="52" fillId="0" borderId="153" xfId="0" applyFont="1" applyBorder="1" applyAlignment="1">
      <alignment horizontal="center" vertical="center"/>
    </xf>
    <xf numFmtId="0" fontId="52" fillId="0" borderId="154" xfId="0" applyFont="1" applyBorder="1" applyAlignment="1">
      <alignment horizontal="center" vertical="center"/>
    </xf>
    <xf numFmtId="0" fontId="52" fillId="0" borderId="84" xfId="0" applyFont="1" applyBorder="1" applyAlignment="1">
      <alignment horizontal="center" vertical="center"/>
    </xf>
    <xf numFmtId="0" fontId="52" fillId="0" borderId="155" xfId="0" applyFont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 wrapText="1"/>
    </xf>
    <xf numFmtId="0" fontId="60" fillId="3" borderId="73" xfId="0" applyFont="1" applyFill="1" applyBorder="1" applyAlignment="1" applyProtection="1">
      <alignment horizontal="center" vertical="center"/>
    </xf>
    <xf numFmtId="0" fontId="60" fillId="3" borderId="2" xfId="0" applyFont="1" applyFill="1" applyBorder="1" applyAlignment="1" applyProtection="1">
      <alignment horizontal="center" vertical="center"/>
    </xf>
    <xf numFmtId="0" fontId="60" fillId="3" borderId="3" xfId="0" applyFont="1" applyFill="1" applyBorder="1" applyAlignment="1" applyProtection="1">
      <alignment horizontal="center" vertical="center"/>
    </xf>
    <xf numFmtId="0" fontId="67" fillId="2" borderId="45" xfId="0" applyFont="1" applyFill="1" applyBorder="1" applyAlignment="1" applyProtection="1">
      <alignment horizontal="center" vertical="center"/>
    </xf>
    <xf numFmtId="0" fontId="67" fillId="2" borderId="208" xfId="0" applyFont="1" applyFill="1" applyBorder="1" applyAlignment="1" applyProtection="1">
      <alignment horizontal="center" vertical="center"/>
    </xf>
    <xf numFmtId="0" fontId="68" fillId="0" borderId="16" xfId="0" applyFont="1" applyBorder="1" applyAlignment="1" applyProtection="1">
      <alignment horizontal="center" vertical="center"/>
    </xf>
    <xf numFmtId="0" fontId="68" fillId="0" borderId="0" xfId="0" applyFont="1" applyBorder="1" applyAlignment="1" applyProtection="1">
      <alignment horizontal="center" vertical="center"/>
    </xf>
    <xf numFmtId="0" fontId="60" fillId="3" borderId="45" xfId="0" applyFont="1" applyFill="1" applyBorder="1" applyAlignment="1" applyProtection="1">
      <alignment horizontal="center" vertical="center"/>
    </xf>
    <xf numFmtId="0" fontId="38" fillId="0" borderId="111" xfId="0" quotePrefix="1" applyFont="1" applyBorder="1" applyAlignment="1" applyProtection="1">
      <alignment horizontal="center" vertical="center" wrapText="1"/>
    </xf>
    <xf numFmtId="0" fontId="38" fillId="0" borderId="205" xfId="0" quotePrefix="1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24" fillId="0" borderId="109" xfId="0" applyFont="1" applyBorder="1" applyAlignment="1" applyProtection="1">
      <alignment horizontal="center"/>
    </xf>
    <xf numFmtId="0" fontId="24" fillId="0" borderId="29" xfId="0" applyFont="1" applyBorder="1" applyAlignment="1" applyProtection="1">
      <alignment horizontal="center"/>
    </xf>
    <xf numFmtId="0" fontId="24" fillId="0" borderId="130" xfId="0" applyFont="1" applyBorder="1" applyAlignment="1" applyProtection="1">
      <alignment horizontal="center"/>
    </xf>
    <xf numFmtId="0" fontId="24" fillId="0" borderId="106" xfId="0" applyFont="1" applyBorder="1" applyAlignment="1" applyProtection="1">
      <alignment horizontal="center"/>
    </xf>
    <xf numFmtId="0" fontId="24" fillId="0" borderId="40" xfId="0" applyFont="1" applyBorder="1" applyAlignment="1" applyProtection="1">
      <alignment horizontal="center"/>
    </xf>
    <xf numFmtId="0" fontId="24" fillId="0" borderId="129" xfId="0" applyFont="1" applyBorder="1" applyAlignment="1" applyProtection="1">
      <alignment horizontal="center"/>
    </xf>
    <xf numFmtId="0" fontId="0" fillId="0" borderId="152" xfId="0" applyBorder="1" applyAlignment="1" applyProtection="1">
      <alignment horizontal="center" vertical="center"/>
    </xf>
    <xf numFmtId="38" fontId="0" fillId="0" borderId="206" xfId="0" applyNumberFormat="1" applyBorder="1" applyAlignment="1" applyProtection="1">
      <alignment horizontal="center" vertical="center"/>
    </xf>
    <xf numFmtId="38" fontId="0" fillId="0" borderId="135" xfId="0" applyNumberFormat="1" applyBorder="1" applyAlignment="1" applyProtection="1">
      <alignment horizontal="center" vertical="center"/>
    </xf>
    <xf numFmtId="0" fontId="73" fillId="0" borderId="54" xfId="0" quotePrefix="1" applyFont="1" applyBorder="1" applyAlignment="1" applyProtection="1">
      <alignment horizontal="center" vertical="center"/>
    </xf>
    <xf numFmtId="0" fontId="73" fillId="0" borderId="38" xfId="0" applyFont="1" applyBorder="1" applyAlignment="1" applyProtection="1">
      <alignment horizontal="center" vertical="center"/>
    </xf>
    <xf numFmtId="0" fontId="73" fillId="0" borderId="34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39" xfId="0" applyBorder="1" applyAlignment="1" applyProtection="1">
      <alignment horizontal="left"/>
    </xf>
    <xf numFmtId="0" fontId="0" fillId="0" borderId="199" xfId="0" applyBorder="1" applyAlignment="1" applyProtection="1">
      <alignment horizontal="left"/>
    </xf>
    <xf numFmtId="0" fontId="0" fillId="0" borderId="200" xfId="0" applyBorder="1" applyAlignment="1" applyProtection="1">
      <alignment horizontal="left"/>
    </xf>
    <xf numFmtId="0" fontId="0" fillId="0" borderId="201" xfId="0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194" xfId="0" applyBorder="1" applyAlignment="1" applyProtection="1">
      <alignment horizontal="left"/>
    </xf>
    <xf numFmtId="0" fontId="0" fillId="0" borderId="195" xfId="0" applyBorder="1" applyAlignment="1" applyProtection="1">
      <alignment horizontal="left"/>
    </xf>
    <xf numFmtId="0" fontId="0" fillId="0" borderId="196" xfId="0" applyBorder="1" applyAlignment="1" applyProtection="1">
      <alignment horizontal="left"/>
    </xf>
    <xf numFmtId="0" fontId="0" fillId="0" borderId="197" xfId="0" applyBorder="1" applyAlignment="1" applyProtection="1">
      <alignment horizontal="left"/>
    </xf>
    <xf numFmtId="0" fontId="0" fillId="0" borderId="198" xfId="0" applyBorder="1" applyAlignment="1" applyProtection="1">
      <alignment horizontal="left"/>
    </xf>
    <xf numFmtId="0" fontId="0" fillId="0" borderId="197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198" xfId="0" applyFill="1" applyBorder="1" applyAlignment="1" applyProtection="1">
      <alignment horizontal="left"/>
    </xf>
    <xf numFmtId="0" fontId="0" fillId="3" borderId="88" xfId="0" applyFill="1" applyBorder="1" applyAlignment="1" applyProtection="1">
      <alignment horizontal="center"/>
    </xf>
    <xf numFmtId="0" fontId="0" fillId="3" borderId="87" xfId="0" applyFill="1" applyBorder="1" applyAlignment="1" applyProtection="1">
      <alignment horizontal="center"/>
    </xf>
    <xf numFmtId="0" fontId="0" fillId="3" borderId="89" xfId="0" applyFill="1" applyBorder="1" applyAlignment="1" applyProtection="1">
      <alignment horizontal="center"/>
    </xf>
    <xf numFmtId="0" fontId="0" fillId="0" borderId="0" xfId="0" quotePrefix="1" applyBorder="1" applyAlignment="1" applyProtection="1">
      <alignment horizontal="left"/>
    </xf>
    <xf numFmtId="0" fontId="0" fillId="0" borderId="29" xfId="0" applyBorder="1" applyAlignment="1" applyProtection="1">
      <alignment horizontal="left"/>
    </xf>
    <xf numFmtId="0" fontId="0" fillId="0" borderId="13" xfId="0" quotePrefix="1" applyBorder="1" applyAlignment="1" applyProtection="1">
      <alignment horizontal="left"/>
    </xf>
    <xf numFmtId="0" fontId="0" fillId="0" borderId="18" xfId="0" quotePrefix="1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108" xfId="0" applyBorder="1" applyAlignment="1" applyProtection="1">
      <alignment horizontal="left"/>
    </xf>
    <xf numFmtId="0" fontId="0" fillId="0" borderId="40" xfId="0" applyBorder="1" applyAlignment="1" applyProtection="1">
      <alignment horizontal="left"/>
    </xf>
    <xf numFmtId="0" fontId="0" fillId="0" borderId="41" xfId="0" applyBorder="1" applyAlignment="1" applyProtection="1">
      <alignment horizontal="left"/>
    </xf>
    <xf numFmtId="0" fontId="62" fillId="0" borderId="16" xfId="0" applyFont="1" applyBorder="1" applyAlignment="1" applyProtection="1">
      <alignment horizontal="center" vertical="center"/>
    </xf>
    <xf numFmtId="0" fontId="62" fillId="0" borderId="110" xfId="0" applyFont="1" applyBorder="1" applyAlignment="1" applyProtection="1">
      <alignment horizontal="center" vertical="center"/>
    </xf>
    <xf numFmtId="0" fontId="38" fillId="0" borderId="112" xfId="0" quotePrefix="1" applyFont="1" applyBorder="1" applyAlignment="1" applyProtection="1">
      <alignment horizontal="center" vertical="center" wrapText="1"/>
    </xf>
    <xf numFmtId="0" fontId="26" fillId="2" borderId="107" xfId="0" applyFont="1" applyFill="1" applyBorder="1" applyAlignment="1" applyProtection="1">
      <alignment horizontal="center"/>
    </xf>
    <xf numFmtId="0" fontId="52" fillId="0" borderId="180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181" xfId="0" applyFont="1" applyBorder="1" applyAlignment="1">
      <alignment horizontal="center" vertical="center"/>
    </xf>
    <xf numFmtId="38" fontId="0" fillId="0" borderId="180" xfId="0" applyNumberFormat="1" applyBorder="1" applyAlignment="1" applyProtection="1">
      <alignment horizontal="center" vertical="center"/>
    </xf>
    <xf numFmtId="38" fontId="0" fillId="0" borderId="152" xfId="0" applyNumberFormat="1" applyBorder="1" applyAlignment="1" applyProtection="1">
      <alignment horizontal="center" vertical="center"/>
    </xf>
    <xf numFmtId="38" fontId="0" fillId="0" borderId="79" xfId="0" applyNumberFormat="1" applyBorder="1" applyAlignment="1" applyProtection="1">
      <alignment horizontal="center" vertical="center"/>
    </xf>
    <xf numFmtId="0" fontId="22" fillId="0" borderId="108" xfId="0" applyFont="1" applyBorder="1" applyAlignment="1" applyProtection="1">
      <alignment horizontal="left"/>
    </xf>
    <xf numFmtId="0" fontId="22" fillId="0" borderId="40" xfId="0" applyFont="1" applyBorder="1" applyAlignment="1" applyProtection="1">
      <alignment horizontal="left"/>
    </xf>
    <xf numFmtId="0" fontId="22" fillId="0" borderId="41" xfId="0" applyFont="1" applyBorder="1" applyAlignment="1" applyProtection="1">
      <alignment horizontal="left"/>
    </xf>
    <xf numFmtId="0" fontId="22" fillId="0" borderId="13" xfId="0" applyFont="1" applyBorder="1" applyAlignment="1" applyProtection="1">
      <alignment horizontal="left"/>
    </xf>
    <xf numFmtId="0" fontId="22" fillId="0" borderId="0" xfId="0" applyFont="1" applyBorder="1" applyAlignment="1" applyProtection="1">
      <alignment horizontal="left"/>
    </xf>
    <xf numFmtId="0" fontId="22" fillId="0" borderId="18" xfId="0" applyFont="1" applyBorder="1" applyAlignment="1" applyProtection="1">
      <alignment horizontal="left"/>
    </xf>
    <xf numFmtId="0" fontId="60" fillId="3" borderId="88" xfId="0" applyFont="1" applyFill="1" applyBorder="1" applyAlignment="1" applyProtection="1">
      <alignment horizontal="center" vertical="center"/>
    </xf>
    <xf numFmtId="0" fontId="60" fillId="3" borderId="87" xfId="0" applyFont="1" applyFill="1" applyBorder="1" applyAlignment="1" applyProtection="1">
      <alignment horizontal="center" vertical="center"/>
    </xf>
    <xf numFmtId="0" fontId="60" fillId="3" borderId="8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44" fontId="1" fillId="0" borderId="0" xfId="3" applyNumberFormat="1" applyFill="1" applyBorder="1" applyProtection="1"/>
    <xf numFmtId="0" fontId="0" fillId="0" borderId="16" xfId="0" applyBorder="1" applyAlignment="1" applyProtection="1"/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8" fillId="0" borderId="0" xfId="0" applyFont="1" applyBorder="1" applyProtection="1"/>
    <xf numFmtId="0" fontId="0" fillId="0" borderId="2" xfId="0" applyBorder="1" applyProtection="1"/>
    <xf numFmtId="0" fontId="4" fillId="0" borderId="13" xfId="0" applyFont="1" applyFill="1" applyBorder="1" applyAlignment="1" applyProtection="1">
      <alignment horizontal="center" wrapText="1"/>
    </xf>
    <xf numFmtId="0" fontId="36" fillId="0" borderId="0" xfId="0" applyFont="1" applyBorder="1" applyAlignment="1" applyProtection="1">
      <alignment horizontal="left" vertical="center"/>
    </xf>
    <xf numFmtId="0" fontId="8" fillId="14" borderId="139" xfId="0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/>
    <xf numFmtId="0" fontId="0" fillId="0" borderId="229" xfId="0" applyBorder="1"/>
    <xf numFmtId="3" fontId="12" fillId="0" borderId="230" xfId="0" applyNumberFormat="1" applyFont="1" applyBorder="1" applyAlignment="1">
      <alignment horizontal="center" vertical="center"/>
    </xf>
    <xf numFmtId="0" fontId="76" fillId="14" borderId="0" xfId="0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75" fillId="14" borderId="0" xfId="0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left" vertical="center"/>
    </xf>
    <xf numFmtId="0" fontId="22" fillId="0" borderId="0" xfId="0" quotePrefix="1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0" fillId="0" borderId="0" xfId="0" quotePrefix="1" applyBorder="1" applyAlignment="1" applyProtection="1"/>
    <xf numFmtId="0" fontId="11" fillId="14" borderId="0" xfId="2" applyFont="1" applyFill="1" applyBorder="1" applyAlignment="1" applyProtection="1">
      <alignment horizontal="center"/>
    </xf>
    <xf numFmtId="0" fontId="0" fillId="14" borderId="0" xfId="0" applyFill="1" applyBorder="1" applyProtection="1"/>
    <xf numFmtId="0" fontId="0" fillId="0" borderId="29" xfId="0" quotePrefix="1" applyBorder="1" applyAlignment="1" applyProtection="1">
      <alignment horizontal="left" vertical="center"/>
    </xf>
    <xf numFmtId="0" fontId="11" fillId="14" borderId="231" xfId="2" applyFont="1" applyFill="1" applyBorder="1" applyAlignment="1" applyProtection="1">
      <alignment horizontal="center"/>
    </xf>
  </cellXfs>
  <cellStyles count="5">
    <cellStyle name="40% - Accent3" xfId="3" builtinId="39"/>
    <cellStyle name="Currency" xfId="1" builtinId="4"/>
    <cellStyle name="Hyperlink" xfId="4" builtinId="8"/>
    <cellStyle name="Input" xfId="2" builtinId="20"/>
    <cellStyle name="Normal" xfId="0" builtinId="0"/>
  </cellStyles>
  <dxfs count="0"/>
  <tableStyles count="0" defaultTableStyle="TableStyleMedium2" defaultPivotStyle="PivotStyleLight16"/>
  <colors>
    <mruColors>
      <color rgb="FF0000FF"/>
      <color rgb="FFFF9999"/>
      <color rgb="FF9D5723"/>
      <color rgb="FF008080"/>
      <color rgb="FF006600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80210</xdr:rowOff>
    </xdr:from>
    <xdr:to>
      <xdr:col>14</xdr:col>
      <xdr:colOff>521368</xdr:colOff>
      <xdr:row>30</xdr:row>
      <xdr:rowOff>340895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B4304A-D221-4BDA-9701-233A9EE79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681789"/>
          <a:ext cx="8512342" cy="5694948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chemeClr val="accent2">
              <a:lumMod val="50000"/>
            </a:schemeClr>
          </a:solidFill>
          <a:miter lim="800000"/>
        </a:ln>
        <a:effectLst/>
        <a:scene3d>
          <a:camera prst="orthographicFront"/>
          <a:lightRig rig="threePt" dir="t">
            <a:rot lat="0" lon="0" rev="2700000"/>
          </a:lightRig>
        </a:scene3d>
        <a:sp3d>
          <a:bevelT h="38100"/>
          <a:contourClr>
            <a:srgbClr val="C0C0C0"/>
          </a:contourClr>
        </a:sp3d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348286</xdr:colOff>
      <xdr:row>0</xdr:row>
      <xdr:rowOff>388453</xdr:rowOff>
    </xdr:from>
    <xdr:to>
      <xdr:col>10</xdr:col>
      <xdr:colOff>331308</xdr:colOff>
      <xdr:row>2</xdr:row>
      <xdr:rowOff>196714</xdr:rowOff>
    </xdr:to>
    <xdr:cxnSp macro="">
      <xdr:nvCxnSpPr>
        <xdr:cNvPr id="2" name="Connector: Elbow 1">
          <a:extLst>
            <a:ext uri="{FF2B5EF4-FFF2-40B4-BE49-F238E27FC236}">
              <a16:creationId xmlns:a16="http://schemas.microsoft.com/office/drawing/2014/main" id="{6B128B9A-7E29-4899-B059-CC8F76C55342}"/>
            </a:ext>
          </a:extLst>
        </xdr:cNvPr>
        <xdr:cNvCxnSpPr/>
      </xdr:nvCxnSpPr>
      <xdr:spPr>
        <a:xfrm rot="16200000" flipH="1">
          <a:off x="10467976" y="777323"/>
          <a:ext cx="1371603" cy="593864"/>
        </a:xfrm>
        <a:prstGeom prst="bentConnector3">
          <a:avLst>
            <a:gd name="adj1" fmla="val 89251"/>
          </a:avLst>
        </a:prstGeom>
        <a:ln>
          <a:solidFill>
            <a:srgbClr val="0000FF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356152</xdr:colOff>
      <xdr:row>2</xdr:row>
      <xdr:rowOff>62121</xdr:rowOff>
    </xdr:from>
    <xdr:to>
      <xdr:col>11</xdr:col>
      <xdr:colOff>362363</xdr:colOff>
      <xdr:row>2</xdr:row>
      <xdr:rowOff>64191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476A24A-C053-4113-A016-9652BA6A7069}"/>
            </a:ext>
          </a:extLst>
        </xdr:cNvPr>
        <xdr:cNvCxnSpPr/>
      </xdr:nvCxnSpPr>
      <xdr:spPr>
        <a:xfrm flipV="1">
          <a:off x="11475554" y="1625463"/>
          <a:ext cx="658467" cy="2070"/>
        </a:xfrm>
        <a:prstGeom prst="line">
          <a:avLst/>
        </a:prstGeom>
        <a:ln>
          <a:solidFill>
            <a:srgbClr val="0000FF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352010</xdr:colOff>
      <xdr:row>2</xdr:row>
      <xdr:rowOff>51767</xdr:rowOff>
    </xdr:from>
    <xdr:to>
      <xdr:col>11</xdr:col>
      <xdr:colOff>352010</xdr:colOff>
      <xdr:row>2</xdr:row>
      <xdr:rowOff>238125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1FDD9531-820C-40C2-B964-132DA4C15A66}"/>
            </a:ext>
          </a:extLst>
        </xdr:cNvPr>
        <xdr:cNvCxnSpPr/>
      </xdr:nvCxnSpPr>
      <xdr:spPr>
        <a:xfrm>
          <a:off x="12123668" y="1615109"/>
          <a:ext cx="0" cy="186358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202406</xdr:colOff>
      <xdr:row>6</xdr:row>
      <xdr:rowOff>36635</xdr:rowOff>
    </xdr:from>
    <xdr:to>
      <xdr:col>4</xdr:col>
      <xdr:colOff>190500</xdr:colOff>
      <xdr:row>8</xdr:row>
      <xdr:rowOff>178596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2759FD7-2658-4D81-8F94-E9C9CAB4E05B}"/>
            </a:ext>
          </a:extLst>
        </xdr:cNvPr>
        <xdr:cNvCxnSpPr/>
      </xdr:nvCxnSpPr>
      <xdr:spPr>
        <a:xfrm flipV="1">
          <a:off x="1623829" y="1186962"/>
          <a:ext cx="669498" cy="530288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458390</xdr:colOff>
      <xdr:row>7</xdr:row>
      <xdr:rowOff>87923</xdr:rowOff>
    </xdr:from>
    <xdr:to>
      <xdr:col>4</xdr:col>
      <xdr:colOff>161192</xdr:colOff>
      <xdr:row>9</xdr:row>
      <xdr:rowOff>11908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7489AEB-6322-4A97-ACA7-5CCB52C93FC1}"/>
            </a:ext>
          </a:extLst>
        </xdr:cNvPr>
        <xdr:cNvCxnSpPr/>
      </xdr:nvCxnSpPr>
      <xdr:spPr>
        <a:xfrm flipV="1">
          <a:off x="1879813" y="1436077"/>
          <a:ext cx="384206" cy="312312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805962</xdr:colOff>
      <xdr:row>3</xdr:row>
      <xdr:rowOff>183173</xdr:rowOff>
    </xdr:from>
    <xdr:to>
      <xdr:col>6</xdr:col>
      <xdr:colOff>307731</xdr:colOff>
      <xdr:row>5</xdr:row>
      <xdr:rowOff>117231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F86A11A-8B43-41E9-9F55-742D116EC1D2}"/>
            </a:ext>
          </a:extLst>
        </xdr:cNvPr>
        <xdr:cNvCxnSpPr/>
      </xdr:nvCxnSpPr>
      <xdr:spPr>
        <a:xfrm flipH="1">
          <a:off x="2908789" y="754673"/>
          <a:ext cx="937846" cy="3223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76201</xdr:colOff>
      <xdr:row>6</xdr:row>
      <xdr:rowOff>447675</xdr:rowOff>
    </xdr:from>
    <xdr:to>
      <xdr:col>11</xdr:col>
      <xdr:colOff>342900</xdr:colOff>
      <xdr:row>9</xdr:row>
      <xdr:rowOff>219075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1B81B28B-AAD6-4EC5-9F23-28E63C633DBC}"/>
            </a:ext>
          </a:extLst>
        </xdr:cNvPr>
        <xdr:cNvCxnSpPr/>
      </xdr:nvCxnSpPr>
      <xdr:spPr>
        <a:xfrm flipH="1">
          <a:off x="6972301" y="2876550"/>
          <a:ext cx="2514599" cy="1514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409575</xdr:colOff>
      <xdr:row>0</xdr:row>
      <xdr:rowOff>295274</xdr:rowOff>
    </xdr:from>
    <xdr:to>
      <xdr:col>9</xdr:col>
      <xdr:colOff>409578</xdr:colOff>
      <xdr:row>2</xdr:row>
      <xdr:rowOff>409573</xdr:rowOff>
    </xdr:to>
    <xdr:cxnSp macro="">
      <xdr:nvCxnSpPr>
        <xdr:cNvPr id="7" name="Connector: Elbow 6">
          <a:extLst>
            <a:ext uri="{FF2B5EF4-FFF2-40B4-BE49-F238E27FC236}">
              <a16:creationId xmlns:a16="http://schemas.microsoft.com/office/drawing/2014/main" id="{F8B25E11-4CC8-43B0-9791-0A1C3202A9B4}"/>
            </a:ext>
          </a:extLst>
        </xdr:cNvPr>
        <xdr:cNvCxnSpPr/>
      </xdr:nvCxnSpPr>
      <xdr:spPr>
        <a:xfrm rot="16200000" flipH="1">
          <a:off x="7143752" y="457197"/>
          <a:ext cx="1009649" cy="685803"/>
        </a:xfrm>
        <a:prstGeom prst="bentConnector3">
          <a:avLst>
            <a:gd name="adj1" fmla="val 72642"/>
          </a:avLst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2</xdr:row>
      <xdr:rowOff>47625</xdr:rowOff>
    </xdr:from>
    <xdr:to>
      <xdr:col>10</xdr:col>
      <xdr:colOff>400050</xdr:colOff>
      <xdr:row>2</xdr:row>
      <xdr:rowOff>47625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586B4733-5187-497F-80D4-6F5ECCD4E8B8}"/>
            </a:ext>
          </a:extLst>
        </xdr:cNvPr>
        <xdr:cNvCxnSpPr/>
      </xdr:nvCxnSpPr>
      <xdr:spPr>
        <a:xfrm>
          <a:off x="10696575" y="1247775"/>
          <a:ext cx="762000" cy="0"/>
        </a:xfrm>
        <a:prstGeom prst="line">
          <a:avLst/>
        </a:prstGeom>
        <a:ln w="15875">
          <a:solidFill>
            <a:srgbClr val="0000FF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381001</xdr:colOff>
      <xdr:row>2</xdr:row>
      <xdr:rowOff>47625</xdr:rowOff>
    </xdr:from>
    <xdr:to>
      <xdr:col>10</xdr:col>
      <xdr:colOff>390525</xdr:colOff>
      <xdr:row>2</xdr:row>
      <xdr:rowOff>352425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CBCDA619-DBDD-4406-AC66-D7D8258884B2}"/>
            </a:ext>
          </a:extLst>
        </xdr:cNvPr>
        <xdr:cNvCxnSpPr/>
      </xdr:nvCxnSpPr>
      <xdr:spPr>
        <a:xfrm flipH="1">
          <a:off x="11439526" y="1247775"/>
          <a:ext cx="9524" cy="304800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485776</xdr:colOff>
      <xdr:row>1</xdr:row>
      <xdr:rowOff>19046</xdr:rowOff>
    </xdr:from>
    <xdr:to>
      <xdr:col>9</xdr:col>
      <xdr:colOff>190501</xdr:colOff>
      <xdr:row>2</xdr:row>
      <xdr:rowOff>352424</xdr:rowOff>
    </xdr:to>
    <xdr:sp macro="" textlink="">
      <xdr:nvSpPr>
        <xdr:cNvPr id="16" name="Arrow: Bent 15">
          <a:extLst>
            <a:ext uri="{FF2B5EF4-FFF2-40B4-BE49-F238E27FC236}">
              <a16:creationId xmlns:a16="http://schemas.microsoft.com/office/drawing/2014/main" id="{924700D9-974C-4288-B971-2E6104F4839A}"/>
            </a:ext>
          </a:extLst>
        </xdr:cNvPr>
        <xdr:cNvSpPr/>
      </xdr:nvSpPr>
      <xdr:spPr>
        <a:xfrm rot="10800000" flipH="1">
          <a:off x="9896476" y="323846"/>
          <a:ext cx="552450" cy="1095378"/>
        </a:xfrm>
        <a:prstGeom prst="bentArrow">
          <a:avLst>
            <a:gd name="adj1" fmla="val 12316"/>
            <a:gd name="adj2" fmla="val 25000"/>
            <a:gd name="adj3" fmla="val 27857"/>
            <a:gd name="adj4" fmla="val 423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314325</xdr:colOff>
      <xdr:row>5</xdr:row>
      <xdr:rowOff>238125</xdr:rowOff>
    </xdr:from>
    <xdr:to>
      <xdr:col>10</xdr:col>
      <xdr:colOff>600075</xdr:colOff>
      <xdr:row>9</xdr:row>
      <xdr:rowOff>228600</xdr:rowOff>
    </xdr:to>
    <xdr:sp macro="" textlink="">
      <xdr:nvSpPr>
        <xdr:cNvPr id="17" name="Arrow: Up 16">
          <a:extLst>
            <a:ext uri="{FF2B5EF4-FFF2-40B4-BE49-F238E27FC236}">
              <a16:creationId xmlns:a16="http://schemas.microsoft.com/office/drawing/2014/main" id="{FEF2AFF0-7D61-4643-9167-FCB7E8181593}"/>
            </a:ext>
          </a:extLst>
        </xdr:cNvPr>
        <xdr:cNvSpPr/>
      </xdr:nvSpPr>
      <xdr:spPr>
        <a:xfrm>
          <a:off x="11420475" y="2371725"/>
          <a:ext cx="285750" cy="9810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295275</xdr:colOff>
      <xdr:row>6</xdr:row>
      <xdr:rowOff>9525</xdr:rowOff>
    </xdr:from>
    <xdr:to>
      <xdr:col>11</xdr:col>
      <xdr:colOff>571500</xdr:colOff>
      <xdr:row>10</xdr:row>
      <xdr:rowOff>1</xdr:rowOff>
    </xdr:to>
    <xdr:sp macro="" textlink="">
      <xdr:nvSpPr>
        <xdr:cNvPr id="18" name="Arrow: Up 17">
          <a:extLst>
            <a:ext uri="{FF2B5EF4-FFF2-40B4-BE49-F238E27FC236}">
              <a16:creationId xmlns:a16="http://schemas.microsoft.com/office/drawing/2014/main" id="{21ACFD45-485E-471D-A495-B045560E85DA}"/>
            </a:ext>
          </a:extLst>
        </xdr:cNvPr>
        <xdr:cNvSpPr/>
      </xdr:nvSpPr>
      <xdr:spPr>
        <a:xfrm>
          <a:off x="12249150" y="2390775"/>
          <a:ext cx="276225" cy="98107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76201</xdr:colOff>
      <xdr:row>8</xdr:row>
      <xdr:rowOff>228599</xdr:rowOff>
    </xdr:from>
    <xdr:to>
      <xdr:col>12</xdr:col>
      <xdr:colOff>428626</xdr:colOff>
      <xdr:row>11</xdr:row>
      <xdr:rowOff>161924</xdr:rowOff>
    </xdr:to>
    <xdr:cxnSp macro="">
      <xdr:nvCxnSpPr>
        <xdr:cNvPr id="20" name="Connector: Elbow 19">
          <a:extLst>
            <a:ext uri="{FF2B5EF4-FFF2-40B4-BE49-F238E27FC236}">
              <a16:creationId xmlns:a16="http://schemas.microsoft.com/office/drawing/2014/main" id="{37563A09-5025-4D1C-A84E-5ABD0181D78E}"/>
            </a:ext>
          </a:extLst>
        </xdr:cNvPr>
        <xdr:cNvCxnSpPr/>
      </xdr:nvCxnSpPr>
      <xdr:spPr>
        <a:xfrm rot="10800000" flipV="1">
          <a:off x="9486901" y="3105149"/>
          <a:ext cx="3743325" cy="676275"/>
        </a:xfrm>
        <a:prstGeom prst="bentConnector3">
          <a:avLst>
            <a:gd name="adj1" fmla="val 68066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419100</xdr:colOff>
      <xdr:row>6</xdr:row>
      <xdr:rowOff>209550</xdr:rowOff>
    </xdr:from>
    <xdr:to>
      <xdr:col>12</xdr:col>
      <xdr:colOff>419100</xdr:colOff>
      <xdr:row>8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56C1946F-86B4-4AE0-861E-264DDD92813C}"/>
            </a:ext>
          </a:extLst>
        </xdr:cNvPr>
        <xdr:cNvCxnSpPr/>
      </xdr:nvCxnSpPr>
      <xdr:spPr>
        <a:xfrm>
          <a:off x="13220700" y="2590800"/>
          <a:ext cx="0" cy="514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6</xdr:row>
      <xdr:rowOff>19050</xdr:rowOff>
    </xdr:from>
    <xdr:to>
      <xdr:col>9</xdr:col>
      <xdr:colOff>581025</xdr:colOff>
      <xdr:row>9</xdr:row>
      <xdr:rowOff>228600</xdr:rowOff>
    </xdr:to>
    <xdr:sp macro="" textlink="">
      <xdr:nvSpPr>
        <xdr:cNvPr id="7" name="Arrow: Up 6">
          <a:extLst>
            <a:ext uri="{FF2B5EF4-FFF2-40B4-BE49-F238E27FC236}">
              <a16:creationId xmlns:a16="http://schemas.microsoft.com/office/drawing/2014/main" id="{D5AF6FA6-BF17-49BA-8CB5-F8294268DC7C}"/>
            </a:ext>
          </a:extLst>
        </xdr:cNvPr>
        <xdr:cNvSpPr/>
      </xdr:nvSpPr>
      <xdr:spPr>
        <a:xfrm>
          <a:off x="10553700" y="2400300"/>
          <a:ext cx="285750" cy="9525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317500</xdr:colOff>
      <xdr:row>33</xdr:row>
      <xdr:rowOff>95250</xdr:rowOff>
    </xdr:from>
    <xdr:to>
      <xdr:col>10</xdr:col>
      <xdr:colOff>539750</xdr:colOff>
      <xdr:row>43</xdr:row>
      <xdr:rowOff>15875</xdr:rowOff>
    </xdr:to>
    <xdr:sp macro="" textlink="">
      <xdr:nvSpPr>
        <xdr:cNvPr id="17" name="Block Arc 16">
          <a:extLst>
            <a:ext uri="{FF2B5EF4-FFF2-40B4-BE49-F238E27FC236}">
              <a16:creationId xmlns:a16="http://schemas.microsoft.com/office/drawing/2014/main" id="{9544DAF0-2209-4385-B7ED-8F576F5082C7}"/>
            </a:ext>
          </a:extLst>
        </xdr:cNvPr>
        <xdr:cNvSpPr/>
      </xdr:nvSpPr>
      <xdr:spPr>
        <a:xfrm rot="10800000">
          <a:off x="4540250" y="7016750"/>
          <a:ext cx="2032000" cy="1873250"/>
        </a:xfrm>
        <a:prstGeom prst="blockArc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174625</xdr:colOff>
      <xdr:row>26</xdr:row>
      <xdr:rowOff>111125</xdr:rowOff>
    </xdr:from>
    <xdr:to>
      <xdr:col>9</xdr:col>
      <xdr:colOff>174625</xdr:colOff>
      <xdr:row>39</xdr:row>
      <xdr:rowOff>47625</xdr:rowOff>
    </xdr:to>
    <xdr:sp macro="" textlink="">
      <xdr:nvSpPr>
        <xdr:cNvPr id="28" name="Block Arc 27">
          <a:extLst>
            <a:ext uri="{FF2B5EF4-FFF2-40B4-BE49-F238E27FC236}">
              <a16:creationId xmlns:a16="http://schemas.microsoft.com/office/drawing/2014/main" id="{596246C1-DABC-42B1-BFB4-E5C7AD5E554D}"/>
            </a:ext>
          </a:extLst>
        </xdr:cNvPr>
        <xdr:cNvSpPr/>
      </xdr:nvSpPr>
      <xdr:spPr>
        <a:xfrm rot="10800000">
          <a:off x="3190875" y="5651500"/>
          <a:ext cx="2413000" cy="2508250"/>
        </a:xfrm>
        <a:prstGeom prst="blockArc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476247</xdr:colOff>
      <xdr:row>0</xdr:row>
      <xdr:rowOff>19051</xdr:rowOff>
    </xdr:from>
    <xdr:to>
      <xdr:col>13</xdr:col>
      <xdr:colOff>19048</xdr:colOff>
      <xdr:row>16</xdr:row>
      <xdr:rowOff>38101</xdr:rowOff>
    </xdr:to>
    <xdr:sp macro="" textlink="">
      <xdr:nvSpPr>
        <xdr:cNvPr id="2" name="Right Triangle 1">
          <a:extLst>
            <a:ext uri="{FF2B5EF4-FFF2-40B4-BE49-F238E27FC236}">
              <a16:creationId xmlns:a16="http://schemas.microsoft.com/office/drawing/2014/main" id="{ED29405D-B042-4751-AF1F-6A69773B1DF3}"/>
            </a:ext>
          </a:extLst>
        </xdr:cNvPr>
        <xdr:cNvSpPr/>
      </xdr:nvSpPr>
      <xdr:spPr>
        <a:xfrm flipH="1">
          <a:off x="1695447" y="590551"/>
          <a:ext cx="6248401" cy="3086100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342900</xdr:colOff>
      <xdr:row>8</xdr:row>
      <xdr:rowOff>0</xdr:rowOff>
    </xdr:from>
    <xdr:to>
      <xdr:col>7</xdr:col>
      <xdr:colOff>276225</xdr:colOff>
      <xdr:row>9</xdr:row>
      <xdr:rowOff>171450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629C7A6-60AC-40FF-9D8F-0BBD8ED934AA}"/>
            </a:ext>
          </a:extLst>
        </xdr:cNvPr>
        <xdr:cNvCxnSpPr/>
      </xdr:nvCxnSpPr>
      <xdr:spPr>
        <a:xfrm>
          <a:off x="3390900" y="2095500"/>
          <a:ext cx="1152525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104776</xdr:colOff>
      <xdr:row>19</xdr:row>
      <xdr:rowOff>60476</xdr:rowOff>
    </xdr:from>
    <xdr:to>
      <xdr:col>15</xdr:col>
      <xdr:colOff>241904</xdr:colOff>
      <xdr:row>20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61801894-2048-4C22-B71B-A28B41832C67}"/>
            </a:ext>
          </a:extLst>
        </xdr:cNvPr>
        <xdr:cNvCxnSpPr/>
      </xdr:nvCxnSpPr>
      <xdr:spPr>
        <a:xfrm flipH="1">
          <a:off x="8253943" y="3794881"/>
          <a:ext cx="741890" cy="1455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276225</xdr:colOff>
      <xdr:row>1</xdr:row>
      <xdr:rowOff>171451</xdr:rowOff>
    </xdr:from>
    <xdr:to>
      <xdr:col>13</xdr:col>
      <xdr:colOff>38099</xdr:colOff>
      <xdr:row>16</xdr:row>
      <xdr:rowOff>19051</xdr:rowOff>
    </xdr:to>
    <xdr:sp macro="" textlink="">
      <xdr:nvSpPr>
        <xdr:cNvPr id="7" name="Right Triangle 6">
          <a:extLst>
            <a:ext uri="{FF2B5EF4-FFF2-40B4-BE49-F238E27FC236}">
              <a16:creationId xmlns:a16="http://schemas.microsoft.com/office/drawing/2014/main" id="{09A43F82-5756-4A58-9EF2-6754934920A5}"/>
            </a:ext>
          </a:extLst>
        </xdr:cNvPr>
        <xdr:cNvSpPr/>
      </xdr:nvSpPr>
      <xdr:spPr>
        <a:xfrm flipH="1">
          <a:off x="2714625" y="933451"/>
          <a:ext cx="5248274" cy="2724150"/>
        </a:xfrm>
        <a:custGeom>
          <a:avLst/>
          <a:gdLst>
            <a:gd name="connsiteX0" fmla="*/ 0 w 5248274"/>
            <a:gd name="connsiteY0" fmla="*/ 3114675 h 3114675"/>
            <a:gd name="connsiteX1" fmla="*/ 0 w 5248274"/>
            <a:gd name="connsiteY1" fmla="*/ 0 h 3114675"/>
            <a:gd name="connsiteX2" fmla="*/ 5248274 w 5248274"/>
            <a:gd name="connsiteY2" fmla="*/ 3114675 h 3114675"/>
            <a:gd name="connsiteX3" fmla="*/ 0 w 5248274"/>
            <a:gd name="connsiteY3" fmla="*/ 3114675 h 3114675"/>
            <a:gd name="connsiteX0" fmla="*/ 0 w 5248274"/>
            <a:gd name="connsiteY0" fmla="*/ 4305300 h 4305300"/>
            <a:gd name="connsiteX1" fmla="*/ 19050 w 5248274"/>
            <a:gd name="connsiteY1" fmla="*/ 0 h 4305300"/>
            <a:gd name="connsiteX2" fmla="*/ 5248274 w 5248274"/>
            <a:gd name="connsiteY2" fmla="*/ 4305300 h 4305300"/>
            <a:gd name="connsiteX3" fmla="*/ 0 w 5248274"/>
            <a:gd name="connsiteY3" fmla="*/ 4305300 h 4305300"/>
            <a:gd name="connsiteX0" fmla="*/ 0 w 5248274"/>
            <a:gd name="connsiteY0" fmla="*/ 3248025 h 3248025"/>
            <a:gd name="connsiteX1" fmla="*/ 38100 w 5248274"/>
            <a:gd name="connsiteY1" fmla="*/ 0 h 3248025"/>
            <a:gd name="connsiteX2" fmla="*/ 5248274 w 5248274"/>
            <a:gd name="connsiteY2" fmla="*/ 3248025 h 3248025"/>
            <a:gd name="connsiteX3" fmla="*/ 0 w 5248274"/>
            <a:gd name="connsiteY3" fmla="*/ 3248025 h 3248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248274" h="3248025">
              <a:moveTo>
                <a:pt x="0" y="3248025"/>
              </a:moveTo>
              <a:lnTo>
                <a:pt x="38100" y="0"/>
              </a:lnTo>
              <a:lnTo>
                <a:pt x="5248274" y="3248025"/>
              </a:lnTo>
              <a:lnTo>
                <a:pt x="0" y="3248025"/>
              </a:lnTo>
              <a:close/>
            </a:path>
          </a:pathLst>
        </a:cu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600076</xdr:colOff>
      <xdr:row>16</xdr:row>
      <xdr:rowOff>66675</xdr:rowOff>
    </xdr:from>
    <xdr:to>
      <xdr:col>4</xdr:col>
      <xdr:colOff>0</xdr:colOff>
      <xdr:row>24</xdr:row>
      <xdr:rowOff>66675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6D1AB4F2-A0A0-4642-ADFA-D4A00C6EC2BA}"/>
            </a:ext>
          </a:extLst>
        </xdr:cNvPr>
        <xdr:cNvCxnSpPr/>
      </xdr:nvCxnSpPr>
      <xdr:spPr>
        <a:xfrm flipH="1">
          <a:off x="2428876" y="3705225"/>
          <a:ext cx="9524" cy="2286000"/>
        </a:xfrm>
        <a:prstGeom prst="line">
          <a:avLst/>
        </a:prstGeom>
        <a:ln w="50800"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28575</xdr:rowOff>
    </xdr:from>
    <xdr:to>
      <xdr:col>13</xdr:col>
      <xdr:colOff>0</xdr:colOff>
      <xdr:row>24</xdr:row>
      <xdr:rowOff>47625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82337E48-7319-49CF-8E2D-8EA76877E7B1}"/>
            </a:ext>
          </a:extLst>
        </xdr:cNvPr>
        <xdr:cNvCxnSpPr/>
      </xdr:nvCxnSpPr>
      <xdr:spPr>
        <a:xfrm flipV="1">
          <a:off x="2438400" y="5762625"/>
          <a:ext cx="5486400" cy="19050"/>
        </a:xfrm>
        <a:prstGeom prst="line">
          <a:avLst/>
        </a:prstGeom>
        <a:ln w="508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131885</xdr:colOff>
      <xdr:row>24</xdr:row>
      <xdr:rowOff>117230</xdr:rowOff>
    </xdr:from>
    <xdr:to>
      <xdr:col>7</xdr:col>
      <xdr:colOff>123826</xdr:colOff>
      <xdr:row>24</xdr:row>
      <xdr:rowOff>523876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BD5CA328-8303-4722-A99F-C5E242E011E4}"/>
            </a:ext>
          </a:extLst>
        </xdr:cNvPr>
        <xdr:cNvCxnSpPr/>
      </xdr:nvCxnSpPr>
      <xdr:spPr>
        <a:xfrm flipH="1" flipV="1">
          <a:off x="3824654" y="5290038"/>
          <a:ext cx="607403" cy="40664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466725</xdr:colOff>
      <xdr:row>24</xdr:row>
      <xdr:rowOff>111125</xdr:rowOff>
    </xdr:from>
    <xdr:to>
      <xdr:col>8</xdr:col>
      <xdr:colOff>190500</xdr:colOff>
      <xdr:row>25</xdr:row>
      <xdr:rowOff>114300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1E524F02-BF6C-4254-8291-C2929974AAC6}"/>
            </a:ext>
          </a:extLst>
        </xdr:cNvPr>
        <xdr:cNvCxnSpPr/>
      </xdr:nvCxnSpPr>
      <xdr:spPr>
        <a:xfrm flipV="1">
          <a:off x="4689475" y="4826000"/>
          <a:ext cx="327025" cy="5588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1550</xdr:colOff>
      <xdr:row>24</xdr:row>
      <xdr:rowOff>63012</xdr:rowOff>
    </xdr:from>
    <xdr:to>
      <xdr:col>13</xdr:col>
      <xdr:colOff>8790</xdr:colOff>
      <xdr:row>33</xdr:row>
      <xdr:rowOff>63745</xdr:rowOff>
    </xdr:to>
    <xdr:sp macro="" textlink="">
      <xdr:nvSpPr>
        <xdr:cNvPr id="26" name="L-Shape 25">
          <a:extLst>
            <a:ext uri="{FF2B5EF4-FFF2-40B4-BE49-F238E27FC236}">
              <a16:creationId xmlns:a16="http://schemas.microsoft.com/office/drawing/2014/main" id="{999645FA-C12A-49A7-9CD4-E1DA582712FB}"/>
            </a:ext>
          </a:extLst>
        </xdr:cNvPr>
        <xdr:cNvSpPr/>
      </xdr:nvSpPr>
      <xdr:spPr>
        <a:xfrm>
          <a:off x="2463396" y="5235820"/>
          <a:ext cx="5546394" cy="2081579"/>
        </a:xfrm>
        <a:custGeom>
          <a:avLst/>
          <a:gdLst>
            <a:gd name="connsiteX0" fmla="*/ 0 w 4552950"/>
            <a:gd name="connsiteY0" fmla="*/ 0 h 1752600"/>
            <a:gd name="connsiteX1" fmla="*/ 582617 w 4552950"/>
            <a:gd name="connsiteY1" fmla="*/ 0 h 1752600"/>
            <a:gd name="connsiteX2" fmla="*/ 582617 w 4552950"/>
            <a:gd name="connsiteY2" fmla="*/ 1305617 h 1752600"/>
            <a:gd name="connsiteX3" fmla="*/ 4552950 w 4552950"/>
            <a:gd name="connsiteY3" fmla="*/ 1305617 h 1752600"/>
            <a:gd name="connsiteX4" fmla="*/ 4552950 w 4552950"/>
            <a:gd name="connsiteY4" fmla="*/ 1752600 h 1752600"/>
            <a:gd name="connsiteX5" fmla="*/ 0 w 4552950"/>
            <a:gd name="connsiteY5" fmla="*/ 1752600 h 1752600"/>
            <a:gd name="connsiteX6" fmla="*/ 0 w 4552950"/>
            <a:gd name="connsiteY6" fmla="*/ 0 h 1752600"/>
            <a:gd name="connsiteX0" fmla="*/ 9525 w 4562475"/>
            <a:gd name="connsiteY0" fmla="*/ 0 h 2038350"/>
            <a:gd name="connsiteX1" fmla="*/ 592142 w 4562475"/>
            <a:gd name="connsiteY1" fmla="*/ 0 h 2038350"/>
            <a:gd name="connsiteX2" fmla="*/ 592142 w 4562475"/>
            <a:gd name="connsiteY2" fmla="*/ 1305617 h 2038350"/>
            <a:gd name="connsiteX3" fmla="*/ 4562475 w 4562475"/>
            <a:gd name="connsiteY3" fmla="*/ 1305617 h 2038350"/>
            <a:gd name="connsiteX4" fmla="*/ 4562475 w 4562475"/>
            <a:gd name="connsiteY4" fmla="*/ 1752600 h 2038350"/>
            <a:gd name="connsiteX5" fmla="*/ 0 w 4562475"/>
            <a:gd name="connsiteY5" fmla="*/ 2038350 h 2038350"/>
            <a:gd name="connsiteX6" fmla="*/ 9525 w 4562475"/>
            <a:gd name="connsiteY6" fmla="*/ 0 h 2038350"/>
            <a:gd name="connsiteX0" fmla="*/ 9525 w 4562475"/>
            <a:gd name="connsiteY0" fmla="*/ 0 h 2047875"/>
            <a:gd name="connsiteX1" fmla="*/ 592142 w 4562475"/>
            <a:gd name="connsiteY1" fmla="*/ 0 h 2047875"/>
            <a:gd name="connsiteX2" fmla="*/ 592142 w 4562475"/>
            <a:gd name="connsiteY2" fmla="*/ 1305617 h 2047875"/>
            <a:gd name="connsiteX3" fmla="*/ 4562475 w 4562475"/>
            <a:gd name="connsiteY3" fmla="*/ 1305617 h 2047875"/>
            <a:gd name="connsiteX4" fmla="*/ 4543425 w 4562475"/>
            <a:gd name="connsiteY4" fmla="*/ 2047875 h 2047875"/>
            <a:gd name="connsiteX5" fmla="*/ 0 w 4562475"/>
            <a:gd name="connsiteY5" fmla="*/ 2038350 h 2047875"/>
            <a:gd name="connsiteX6" fmla="*/ 9525 w 4562475"/>
            <a:gd name="connsiteY6" fmla="*/ 0 h 2047875"/>
            <a:gd name="connsiteX0" fmla="*/ 0 w 5337205"/>
            <a:gd name="connsiteY0" fmla="*/ 0 h 2077120"/>
            <a:gd name="connsiteX1" fmla="*/ 1366872 w 5337205"/>
            <a:gd name="connsiteY1" fmla="*/ 29245 h 2077120"/>
            <a:gd name="connsiteX2" fmla="*/ 1366872 w 5337205"/>
            <a:gd name="connsiteY2" fmla="*/ 1334862 h 2077120"/>
            <a:gd name="connsiteX3" fmla="*/ 5337205 w 5337205"/>
            <a:gd name="connsiteY3" fmla="*/ 1334862 h 2077120"/>
            <a:gd name="connsiteX4" fmla="*/ 5318155 w 5337205"/>
            <a:gd name="connsiteY4" fmla="*/ 2077120 h 2077120"/>
            <a:gd name="connsiteX5" fmla="*/ 774730 w 5337205"/>
            <a:gd name="connsiteY5" fmla="*/ 2067595 h 2077120"/>
            <a:gd name="connsiteX6" fmla="*/ 0 w 5337205"/>
            <a:gd name="connsiteY6" fmla="*/ 0 h 2077120"/>
            <a:gd name="connsiteX0" fmla="*/ 0 w 5337205"/>
            <a:gd name="connsiteY0" fmla="*/ 0 h 2077120"/>
            <a:gd name="connsiteX1" fmla="*/ 1018314 w 5337205"/>
            <a:gd name="connsiteY1" fmla="*/ 29245 h 2077120"/>
            <a:gd name="connsiteX2" fmla="*/ 1366872 w 5337205"/>
            <a:gd name="connsiteY2" fmla="*/ 1334862 h 2077120"/>
            <a:gd name="connsiteX3" fmla="*/ 5337205 w 5337205"/>
            <a:gd name="connsiteY3" fmla="*/ 1334862 h 2077120"/>
            <a:gd name="connsiteX4" fmla="*/ 5318155 w 5337205"/>
            <a:gd name="connsiteY4" fmla="*/ 2077120 h 2077120"/>
            <a:gd name="connsiteX5" fmla="*/ 774730 w 5337205"/>
            <a:gd name="connsiteY5" fmla="*/ 2067595 h 2077120"/>
            <a:gd name="connsiteX6" fmla="*/ 0 w 5337205"/>
            <a:gd name="connsiteY6" fmla="*/ 0 h 2077120"/>
            <a:gd name="connsiteX0" fmla="*/ 0 w 5496960"/>
            <a:gd name="connsiteY0" fmla="*/ 0 h 2077120"/>
            <a:gd name="connsiteX1" fmla="*/ 1018314 w 5496960"/>
            <a:gd name="connsiteY1" fmla="*/ 29245 h 2077120"/>
            <a:gd name="connsiteX2" fmla="*/ 1366872 w 5496960"/>
            <a:gd name="connsiteY2" fmla="*/ 1334862 h 2077120"/>
            <a:gd name="connsiteX3" fmla="*/ 5496960 w 5496960"/>
            <a:gd name="connsiteY3" fmla="*/ 1334862 h 2077120"/>
            <a:gd name="connsiteX4" fmla="*/ 5318155 w 5496960"/>
            <a:gd name="connsiteY4" fmla="*/ 2077120 h 2077120"/>
            <a:gd name="connsiteX5" fmla="*/ 774730 w 5496960"/>
            <a:gd name="connsiteY5" fmla="*/ 2067595 h 2077120"/>
            <a:gd name="connsiteX6" fmla="*/ 0 w 5496960"/>
            <a:gd name="connsiteY6" fmla="*/ 0 h 2077120"/>
            <a:gd name="connsiteX0" fmla="*/ 0 w 5496960"/>
            <a:gd name="connsiteY0" fmla="*/ 0 h 2077120"/>
            <a:gd name="connsiteX1" fmla="*/ 1018314 w 5496960"/>
            <a:gd name="connsiteY1" fmla="*/ 29245 h 2077120"/>
            <a:gd name="connsiteX2" fmla="*/ 1366872 w 5496960"/>
            <a:gd name="connsiteY2" fmla="*/ 1334862 h 2077120"/>
            <a:gd name="connsiteX3" fmla="*/ 5496960 w 5496960"/>
            <a:gd name="connsiteY3" fmla="*/ 1334862 h 2077120"/>
            <a:gd name="connsiteX4" fmla="*/ 5477910 w 5496960"/>
            <a:gd name="connsiteY4" fmla="*/ 2077120 h 2077120"/>
            <a:gd name="connsiteX5" fmla="*/ 774730 w 5496960"/>
            <a:gd name="connsiteY5" fmla="*/ 2067595 h 2077120"/>
            <a:gd name="connsiteX6" fmla="*/ 0 w 5496960"/>
            <a:gd name="connsiteY6" fmla="*/ 0 h 20771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5496960" h="2077120">
              <a:moveTo>
                <a:pt x="0" y="0"/>
              </a:moveTo>
              <a:lnTo>
                <a:pt x="1018314" y="29245"/>
              </a:lnTo>
              <a:lnTo>
                <a:pt x="1366872" y="1334862"/>
              </a:lnTo>
              <a:lnTo>
                <a:pt x="5496960" y="1334862"/>
              </a:lnTo>
              <a:lnTo>
                <a:pt x="5477910" y="2077120"/>
              </a:lnTo>
              <a:lnTo>
                <a:pt x="774730" y="2067595"/>
              </a:lnTo>
              <a:lnTo>
                <a:pt x="0" y="0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174625</xdr:colOff>
      <xdr:row>29</xdr:row>
      <xdr:rowOff>79375</xdr:rowOff>
    </xdr:from>
    <xdr:to>
      <xdr:col>4</xdr:col>
      <xdr:colOff>374650</xdr:colOff>
      <xdr:row>29</xdr:row>
      <xdr:rowOff>165100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CC5D9DB7-6FB9-4642-896A-603AF9B3B730}"/>
            </a:ext>
          </a:extLst>
        </xdr:cNvPr>
        <xdr:cNvCxnSpPr/>
      </xdr:nvCxnSpPr>
      <xdr:spPr>
        <a:xfrm flipV="1">
          <a:off x="1984375" y="6238875"/>
          <a:ext cx="803275" cy="85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279400</xdr:colOff>
      <xdr:row>10</xdr:row>
      <xdr:rowOff>158750</xdr:rowOff>
    </xdr:from>
    <xdr:to>
      <xdr:col>10</xdr:col>
      <xdr:colOff>572086</xdr:colOff>
      <xdr:row>12</xdr:row>
      <xdr:rowOff>106963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74580D49-4FE5-416B-BD16-7F43815DE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8650" y="2079625"/>
          <a:ext cx="895936" cy="329213"/>
        </a:xfrm>
        <a:prstGeom prst="rect">
          <a:avLst/>
        </a:prstGeom>
      </xdr:spPr>
    </xdr:pic>
    <xdr:clientData/>
  </xdr:twoCellAnchor>
  <xdr:twoCellAnchor>
    <xdr:from>
      <xdr:col>9</xdr:col>
      <xdr:colOff>104776</xdr:colOff>
      <xdr:row>8</xdr:row>
      <xdr:rowOff>184150</xdr:rowOff>
    </xdr:from>
    <xdr:to>
      <xdr:col>9</xdr:col>
      <xdr:colOff>428625</xdr:colOff>
      <xdr:row>11</xdr:row>
      <xdr:rowOff>15875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AD24F39A-1519-420E-A2E1-9DFA99CDA244}"/>
            </a:ext>
          </a:extLst>
        </xdr:cNvPr>
        <xdr:cNvCxnSpPr/>
      </xdr:nvCxnSpPr>
      <xdr:spPr>
        <a:xfrm flipH="1" flipV="1">
          <a:off x="5534026" y="1724025"/>
          <a:ext cx="323849" cy="403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21</xdr:row>
      <xdr:rowOff>9525</xdr:rowOff>
    </xdr:from>
    <xdr:to>
      <xdr:col>7</xdr:col>
      <xdr:colOff>342900</xdr:colOff>
      <xdr:row>23</xdr:row>
      <xdr:rowOff>180975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1A6A5325-23AD-4DB3-BB16-6F7BCA9865DE}"/>
            </a:ext>
          </a:extLst>
        </xdr:cNvPr>
        <xdr:cNvCxnSpPr/>
      </xdr:nvCxnSpPr>
      <xdr:spPr>
        <a:xfrm>
          <a:off x="4543425" y="4981575"/>
          <a:ext cx="66675" cy="5524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151191</xdr:colOff>
      <xdr:row>13</xdr:row>
      <xdr:rowOff>0</xdr:rowOff>
    </xdr:from>
    <xdr:to>
      <xdr:col>13</xdr:col>
      <xdr:colOff>30238</xdr:colOff>
      <xdr:row>13</xdr:row>
      <xdr:rowOff>15119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C1E287F7-A580-46E1-A84B-7ECC05CFD936}"/>
            </a:ext>
          </a:extLst>
        </xdr:cNvPr>
        <xdr:cNvCxnSpPr/>
      </xdr:nvCxnSpPr>
      <xdr:spPr>
        <a:xfrm flipH="1">
          <a:off x="3779762" y="2555119"/>
          <a:ext cx="4112381" cy="15119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438452</xdr:colOff>
      <xdr:row>13</xdr:row>
      <xdr:rowOff>181429</xdr:rowOff>
    </xdr:from>
    <xdr:to>
      <xdr:col>2</xdr:col>
      <xdr:colOff>476247</xdr:colOff>
      <xdr:row>16</xdr:row>
      <xdr:rowOff>38101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D23866CF-C31D-4DBF-BD0C-DE1EECF94696}"/>
            </a:ext>
          </a:extLst>
        </xdr:cNvPr>
        <xdr:cNvCxnSpPr>
          <a:endCxn id="2" idx="4"/>
        </xdr:cNvCxnSpPr>
      </xdr:nvCxnSpPr>
      <xdr:spPr>
        <a:xfrm>
          <a:off x="1043214" y="2736548"/>
          <a:ext cx="642557" cy="44631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241905</xdr:colOff>
      <xdr:row>17</xdr:row>
      <xdr:rowOff>0</xdr:rowOff>
    </xdr:from>
    <xdr:to>
      <xdr:col>8</xdr:col>
      <xdr:colOff>60476</xdr:colOff>
      <xdr:row>19</xdr:row>
      <xdr:rowOff>211666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74C0A3B0-7C3B-4592-914F-9032A270F274}"/>
            </a:ext>
          </a:extLst>
        </xdr:cNvPr>
        <xdr:cNvCxnSpPr/>
      </xdr:nvCxnSpPr>
      <xdr:spPr>
        <a:xfrm flipV="1">
          <a:off x="4475238" y="3341310"/>
          <a:ext cx="423333" cy="60476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17</xdr:row>
      <xdr:rowOff>158750</xdr:rowOff>
    </xdr:from>
    <xdr:to>
      <xdr:col>3</xdr:col>
      <xdr:colOff>365125</xdr:colOff>
      <xdr:row>21</xdr:row>
      <xdr:rowOff>79375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4DD971E4-FF5F-4569-A130-D6D3FF409594}"/>
            </a:ext>
          </a:extLst>
        </xdr:cNvPr>
        <xdr:cNvSpPr/>
      </xdr:nvSpPr>
      <xdr:spPr>
        <a:xfrm>
          <a:off x="1905000" y="3476625"/>
          <a:ext cx="269875" cy="777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127000</xdr:colOff>
      <xdr:row>27</xdr:row>
      <xdr:rowOff>0</xdr:rowOff>
    </xdr:from>
    <xdr:to>
      <xdr:col>13</xdr:col>
      <xdr:colOff>0</xdr:colOff>
      <xdr:row>39</xdr:row>
      <xdr:rowOff>127000</xdr:rowOff>
    </xdr:to>
    <xdr:sp macro="" textlink="">
      <xdr:nvSpPr>
        <xdr:cNvPr id="14" name="Block Arc 13">
          <a:extLst>
            <a:ext uri="{FF2B5EF4-FFF2-40B4-BE49-F238E27FC236}">
              <a16:creationId xmlns:a16="http://schemas.microsoft.com/office/drawing/2014/main" id="{91151883-1CF5-41BA-8206-D905E822A9C2}"/>
            </a:ext>
          </a:extLst>
        </xdr:cNvPr>
        <xdr:cNvSpPr/>
      </xdr:nvSpPr>
      <xdr:spPr>
        <a:xfrm rot="10800000">
          <a:off x="5556250" y="5730875"/>
          <a:ext cx="2286000" cy="2508250"/>
        </a:xfrm>
        <a:prstGeom prst="blockArc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238124</xdr:colOff>
      <xdr:row>27</xdr:row>
      <xdr:rowOff>79374</xdr:rowOff>
    </xdr:from>
    <xdr:to>
      <xdr:col>7</xdr:col>
      <xdr:colOff>571499</xdr:colOff>
      <xdr:row>28</xdr:row>
      <xdr:rowOff>206374</xdr:rowOff>
    </xdr:to>
    <xdr:sp macro="" textlink="">
      <xdr:nvSpPr>
        <xdr:cNvPr id="22" name="Arrow: Bent-Up 21">
          <a:extLst>
            <a:ext uri="{FF2B5EF4-FFF2-40B4-BE49-F238E27FC236}">
              <a16:creationId xmlns:a16="http://schemas.microsoft.com/office/drawing/2014/main" id="{8DC36DD3-7FDB-40CA-8075-66DA1EBD06EC}"/>
            </a:ext>
          </a:extLst>
        </xdr:cNvPr>
        <xdr:cNvSpPr/>
      </xdr:nvSpPr>
      <xdr:spPr>
        <a:xfrm rot="10800000">
          <a:off x="4460874" y="5810249"/>
          <a:ext cx="333375" cy="3175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31750</xdr:colOff>
      <xdr:row>27</xdr:row>
      <xdr:rowOff>79376</xdr:rowOff>
    </xdr:from>
    <xdr:to>
      <xdr:col>10</xdr:col>
      <xdr:colOff>381000</xdr:colOff>
      <xdr:row>28</xdr:row>
      <xdr:rowOff>206375</xdr:rowOff>
    </xdr:to>
    <xdr:sp macro="" textlink="">
      <xdr:nvSpPr>
        <xdr:cNvPr id="23" name="Arrow: Bent-Up 22">
          <a:extLst>
            <a:ext uri="{FF2B5EF4-FFF2-40B4-BE49-F238E27FC236}">
              <a16:creationId xmlns:a16="http://schemas.microsoft.com/office/drawing/2014/main" id="{58BCCABB-62CA-4F1F-913F-9044C035833D}"/>
            </a:ext>
          </a:extLst>
        </xdr:cNvPr>
        <xdr:cNvSpPr/>
      </xdr:nvSpPr>
      <xdr:spPr>
        <a:xfrm flipV="1">
          <a:off x="6064250" y="5810251"/>
          <a:ext cx="349250" cy="317499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31750</xdr:colOff>
      <xdr:row>41</xdr:row>
      <xdr:rowOff>1</xdr:rowOff>
    </xdr:from>
    <xdr:to>
      <xdr:col>6</xdr:col>
      <xdr:colOff>523875</xdr:colOff>
      <xdr:row>41</xdr:row>
      <xdr:rowOff>158750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DE1BB54C-6C64-41B5-8D39-6A67D56C4B07}"/>
            </a:ext>
          </a:extLst>
        </xdr:cNvPr>
        <xdr:cNvCxnSpPr/>
      </xdr:nvCxnSpPr>
      <xdr:spPr>
        <a:xfrm flipV="1">
          <a:off x="3651250" y="8493126"/>
          <a:ext cx="492125" cy="1587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418407</xdr:colOff>
      <xdr:row>0</xdr:row>
      <xdr:rowOff>0</xdr:rowOff>
    </xdr:from>
    <xdr:to>
      <xdr:col>33</xdr:col>
      <xdr:colOff>587375</xdr:colOff>
      <xdr:row>34</xdr:row>
      <xdr:rowOff>15307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1CF5E15-71DE-4160-AF06-89ABDA3AA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7657" y="0"/>
          <a:ext cx="6804718" cy="71733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381000</xdr:rowOff>
    </xdr:from>
    <xdr:to>
      <xdr:col>8</xdr:col>
      <xdr:colOff>723900</xdr:colOff>
      <xdr:row>2</xdr:row>
      <xdr:rowOff>247650</xdr:rowOff>
    </xdr:to>
    <xdr:sp macro="" textlink="">
      <xdr:nvSpPr>
        <xdr:cNvPr id="2" name="Arrow: Curved Right 1">
          <a:extLst>
            <a:ext uri="{FF2B5EF4-FFF2-40B4-BE49-F238E27FC236}">
              <a16:creationId xmlns:a16="http://schemas.microsoft.com/office/drawing/2014/main" id="{E09174A1-BC2C-45BA-BCCA-3C259FCE4E5F}"/>
            </a:ext>
          </a:extLst>
        </xdr:cNvPr>
        <xdr:cNvSpPr/>
      </xdr:nvSpPr>
      <xdr:spPr>
        <a:xfrm>
          <a:off x="8220075" y="381000"/>
          <a:ext cx="495300" cy="895350"/>
        </a:xfrm>
        <a:prstGeom prst="curvedRightArrow">
          <a:avLst>
            <a:gd name="adj1" fmla="val 0"/>
            <a:gd name="adj2" fmla="val 59600"/>
            <a:gd name="adj3" fmla="val 3452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529406</xdr:colOff>
      <xdr:row>0</xdr:row>
      <xdr:rowOff>34653</xdr:rowOff>
    </xdr:from>
    <xdr:to>
      <xdr:col>3</xdr:col>
      <xdr:colOff>95628</xdr:colOff>
      <xdr:row>2</xdr:row>
      <xdr:rowOff>97857</xdr:rowOff>
    </xdr:to>
    <xdr:sp macro="" textlink="">
      <xdr:nvSpPr>
        <xdr:cNvPr id="2" name="Arrow: Curved Right 1">
          <a:extLst>
            <a:ext uri="{FF2B5EF4-FFF2-40B4-BE49-F238E27FC236}">
              <a16:creationId xmlns:a16="http://schemas.microsoft.com/office/drawing/2014/main" id="{75C62BAA-5EB3-4A10-95CC-A729C4F17E87}"/>
            </a:ext>
          </a:extLst>
        </xdr:cNvPr>
        <xdr:cNvSpPr/>
      </xdr:nvSpPr>
      <xdr:spPr>
        <a:xfrm rot="4842286">
          <a:off x="2543103" y="-216919"/>
          <a:ext cx="444204" cy="947347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190503</xdr:colOff>
      <xdr:row>1</xdr:row>
      <xdr:rowOff>47628</xdr:rowOff>
    </xdr:from>
    <xdr:to>
      <xdr:col>13</xdr:col>
      <xdr:colOff>542927</xdr:colOff>
      <xdr:row>2</xdr:row>
      <xdr:rowOff>228603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D08B4D3B-8153-4A68-9C63-7AE0B879242E}"/>
            </a:ext>
          </a:extLst>
        </xdr:cNvPr>
        <xdr:cNvCxnSpPr/>
      </xdr:nvCxnSpPr>
      <xdr:spPr>
        <a:xfrm rot="16200000" flipH="1">
          <a:off x="14663740" y="728666"/>
          <a:ext cx="1447800" cy="962024"/>
        </a:xfrm>
        <a:prstGeom prst="bentConnector3">
          <a:avLst>
            <a:gd name="adj1" fmla="val 76316"/>
          </a:avLst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571500</xdr:colOff>
      <xdr:row>1</xdr:row>
      <xdr:rowOff>1162050</xdr:rowOff>
    </xdr:from>
    <xdr:to>
      <xdr:col>14</xdr:col>
      <xdr:colOff>428625</xdr:colOff>
      <xdr:row>1</xdr:row>
      <xdr:rowOff>1162051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2175524-C40F-4A2B-8C95-09279A7A37EE}"/>
            </a:ext>
          </a:extLst>
        </xdr:cNvPr>
        <xdr:cNvCxnSpPr/>
      </xdr:nvCxnSpPr>
      <xdr:spPr>
        <a:xfrm>
          <a:off x="15897225" y="1600200"/>
          <a:ext cx="771525" cy="1"/>
        </a:xfrm>
        <a:prstGeom prst="line">
          <a:avLst/>
        </a:prstGeom>
        <a:ln w="15875">
          <a:solidFill>
            <a:srgbClr val="0000FF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428625</xdr:colOff>
      <xdr:row>1</xdr:row>
      <xdr:rowOff>1171575</xdr:rowOff>
    </xdr:from>
    <xdr:to>
      <xdr:col>14</xdr:col>
      <xdr:colOff>438150</xdr:colOff>
      <xdr:row>2</xdr:row>
      <xdr:rowOff>219075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A231634-DEF1-419C-9275-BB1735B61C25}"/>
            </a:ext>
          </a:extLst>
        </xdr:cNvPr>
        <xdr:cNvCxnSpPr/>
      </xdr:nvCxnSpPr>
      <xdr:spPr>
        <a:xfrm flipH="1">
          <a:off x="16668750" y="1609725"/>
          <a:ext cx="9525" cy="314325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876733</xdr:colOff>
      <xdr:row>8</xdr:row>
      <xdr:rowOff>54119</xdr:rowOff>
    </xdr:from>
    <xdr:to>
      <xdr:col>0</xdr:col>
      <xdr:colOff>1277216</xdr:colOff>
      <xdr:row>8</xdr:row>
      <xdr:rowOff>227301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07A076C-3167-4A05-831B-C3CE8063D874}"/>
            </a:ext>
          </a:extLst>
        </xdr:cNvPr>
        <xdr:cNvCxnSpPr/>
      </xdr:nvCxnSpPr>
      <xdr:spPr>
        <a:xfrm flipV="1">
          <a:off x="876733" y="4210483"/>
          <a:ext cx="400483" cy="173182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1331334</xdr:colOff>
      <xdr:row>17</xdr:row>
      <xdr:rowOff>10824</xdr:rowOff>
    </xdr:from>
    <xdr:to>
      <xdr:col>1</xdr:col>
      <xdr:colOff>736021</xdr:colOff>
      <xdr:row>28</xdr:row>
      <xdr:rowOff>75767</xdr:rowOff>
    </xdr:to>
    <xdr:pic>
      <xdr:nvPicPr>
        <xdr:cNvPr id="10" name="Picture 9" descr="https://upload.wikimedia.org/wikipedia/commons/thumb/1/1e/Baluster_%28PSF%29.png/100px-Baluster_%28PSF%29.png">
          <a:extLst>
            <a:ext uri="{FF2B5EF4-FFF2-40B4-BE49-F238E27FC236}">
              <a16:creationId xmlns:a16="http://schemas.microsoft.com/office/drawing/2014/main" id="{8B50E73C-9F52-4F86-95A8-022EB947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334" y="6494318"/>
          <a:ext cx="952500" cy="2208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54121</xdr:colOff>
      <xdr:row>17</xdr:row>
      <xdr:rowOff>75766</xdr:rowOff>
    </xdr:from>
    <xdr:to>
      <xdr:col>3</xdr:col>
      <xdr:colOff>1082387</xdr:colOff>
      <xdr:row>27</xdr:row>
      <xdr:rowOff>184006</xdr:rowOff>
    </xdr:to>
    <xdr:pic>
      <xdr:nvPicPr>
        <xdr:cNvPr id="11" name="Picture 10" descr="https://upload.wikimedia.org/wikipedia/commons/thumb/1/14/Balustrade_%28PSF%29.png/200px-Balustrade_%28PSF%29.png">
          <a:extLst>
            <a:ext uri="{FF2B5EF4-FFF2-40B4-BE49-F238E27FC236}">
              <a16:creationId xmlns:a16="http://schemas.microsoft.com/office/drawing/2014/main" id="{6D847714-B103-4601-BC95-828670316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6" y="6223721"/>
          <a:ext cx="2164772" cy="2056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P34"/>
  <sheetViews>
    <sheetView showGridLines="0" showRowColHeaders="0" tabSelected="1" zoomScale="90" zoomScaleNormal="90" workbookViewId="0">
      <selection activeCell="V30" sqref="V30"/>
    </sheetView>
  </sheetViews>
  <sheetFormatPr defaultRowHeight="15"/>
  <sheetData>
    <row r="1" spans="1:16" ht="30.75" thickBot="1">
      <c r="A1" s="610" t="s">
        <v>468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2"/>
    </row>
    <row r="30" spans="2:15" ht="7.5" customHeight="1"/>
    <row r="31" spans="2:15" ht="31.5" customHeight="1"/>
    <row r="32" spans="2:15" ht="20.25">
      <c r="B32" s="613" t="s">
        <v>438</v>
      </c>
      <c r="C32" s="614"/>
      <c r="D32" s="614"/>
      <c r="E32" s="614"/>
      <c r="F32" s="614"/>
      <c r="G32" s="614"/>
      <c r="H32" s="614"/>
      <c r="I32" s="614"/>
      <c r="J32" s="614"/>
      <c r="K32" s="614"/>
      <c r="L32" s="614"/>
      <c r="M32" s="614"/>
      <c r="N32" s="614"/>
      <c r="O32" s="615"/>
    </row>
    <row r="33" spans="1:15">
      <c r="B33" s="608"/>
      <c r="C33" s="608"/>
      <c r="D33" s="608"/>
      <c r="E33" s="608"/>
      <c r="F33" s="608"/>
      <c r="G33" s="608"/>
      <c r="H33" s="608"/>
      <c r="I33" s="608"/>
      <c r="J33" s="608"/>
      <c r="K33" s="608"/>
      <c r="L33" s="608"/>
      <c r="M33" s="608"/>
      <c r="N33" s="608"/>
    </row>
    <row r="34" spans="1:15">
      <c r="A34" s="609" t="s">
        <v>520</v>
      </c>
      <c r="B34" s="609"/>
      <c r="C34" s="609"/>
      <c r="D34" s="609"/>
      <c r="E34" s="609"/>
      <c r="F34" s="609"/>
      <c r="G34" s="609"/>
      <c r="H34" s="609"/>
      <c r="I34" s="609"/>
      <c r="J34" s="609"/>
      <c r="K34" s="609"/>
      <c r="L34" s="609"/>
      <c r="M34" s="609"/>
      <c r="N34" s="609"/>
      <c r="O34" s="609"/>
    </row>
  </sheetData>
  <mergeCells count="4">
    <mergeCell ref="B33:N33"/>
    <mergeCell ref="A34:O34"/>
    <mergeCell ref="A1:P1"/>
    <mergeCell ref="B32:O32"/>
  </mergeCells>
  <printOptions horizontalCentered="1" verticalCentered="1"/>
  <pageMargins left="0.45" right="0.45" top="0.5" bottom="0.75" header="0.05" footer="0.55000000000000004"/>
  <pageSetup scale="8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146"/>
  <sheetViews>
    <sheetView showGridLines="0" topLeftCell="A52" zoomScale="110" zoomScaleNormal="110" workbookViewId="0">
      <selection activeCell="A80" sqref="A80"/>
    </sheetView>
  </sheetViews>
  <sheetFormatPr defaultRowHeight="15"/>
  <cols>
    <col min="1" max="1" width="39.5703125" customWidth="1"/>
    <col min="2" max="2" width="3" customWidth="1"/>
    <col min="3" max="3" width="11.28515625" style="61" customWidth="1"/>
    <col min="5" max="5" width="10" style="61" customWidth="1"/>
  </cols>
  <sheetData>
    <row r="1" spans="1:8">
      <c r="A1" s="687" t="s">
        <v>3</v>
      </c>
      <c r="B1" s="687"/>
      <c r="C1" s="687"/>
      <c r="D1" s="687"/>
      <c r="E1" s="687"/>
      <c r="F1" s="687"/>
      <c r="G1" s="687"/>
      <c r="H1" s="233"/>
    </row>
    <row r="2" spans="1:8">
      <c r="A2" s="687" t="s">
        <v>297</v>
      </c>
      <c r="B2" s="687"/>
      <c r="C2" s="687"/>
      <c r="D2" s="687"/>
      <c r="E2" s="687"/>
      <c r="F2" s="687"/>
      <c r="G2" s="687"/>
      <c r="H2" s="233"/>
    </row>
    <row r="3" spans="1:8">
      <c r="A3" s="245"/>
      <c r="B3" s="245"/>
      <c r="C3" s="245"/>
      <c r="D3" s="245"/>
      <c r="E3" s="245"/>
      <c r="F3" s="245"/>
      <c r="G3" s="245"/>
      <c r="H3" s="233"/>
    </row>
    <row r="4" spans="1:8">
      <c r="A4" s="48" t="s">
        <v>22</v>
      </c>
      <c r="C4" s="62" t="s">
        <v>23</v>
      </c>
      <c r="E4" s="62" t="s">
        <v>24</v>
      </c>
    </row>
    <row r="5" spans="1:8">
      <c r="A5" s="49" t="s">
        <v>25</v>
      </c>
    </row>
    <row r="6" spans="1:8">
      <c r="A6" s="48" t="s">
        <v>26</v>
      </c>
    </row>
    <row r="7" spans="1:8">
      <c r="A7" s="46" t="s">
        <v>123</v>
      </c>
      <c r="C7" s="63">
        <v>60.5</v>
      </c>
      <c r="E7" s="64" t="s">
        <v>525</v>
      </c>
    </row>
    <row r="8" spans="1:8">
      <c r="A8" s="46" t="s">
        <v>27</v>
      </c>
      <c r="B8" s="50"/>
      <c r="C8" s="63">
        <v>38.5</v>
      </c>
      <c r="D8" s="46"/>
      <c r="E8" s="64" t="s">
        <v>526</v>
      </c>
    </row>
    <row r="9" spans="1:8">
      <c r="A9" s="51"/>
      <c r="C9" s="585"/>
    </row>
    <row r="10" spans="1:8">
      <c r="A10" s="48" t="s">
        <v>28</v>
      </c>
      <c r="C10" s="585"/>
    </row>
    <row r="11" spans="1:8">
      <c r="A11" s="46" t="s">
        <v>29</v>
      </c>
      <c r="C11" s="585"/>
    </row>
    <row r="12" spans="1:8">
      <c r="A12" s="46" t="s">
        <v>30</v>
      </c>
      <c r="C12" s="585"/>
    </row>
    <row r="13" spans="1:8">
      <c r="A13" s="46" t="s">
        <v>31</v>
      </c>
      <c r="C13" s="63">
        <v>79.06</v>
      </c>
      <c r="E13" s="64" t="s">
        <v>318</v>
      </c>
    </row>
    <row r="14" spans="1:8">
      <c r="A14" s="51"/>
      <c r="C14" s="585"/>
    </row>
    <row r="15" spans="1:8">
      <c r="A15" s="46" t="s">
        <v>29</v>
      </c>
      <c r="C15" s="585"/>
    </row>
    <row r="16" spans="1:8">
      <c r="A16" s="46" t="s">
        <v>32</v>
      </c>
      <c r="C16" s="585"/>
    </row>
    <row r="17" spans="1:5">
      <c r="A17" s="46" t="s">
        <v>33</v>
      </c>
      <c r="C17" s="63">
        <v>85</v>
      </c>
      <c r="E17" s="64" t="s">
        <v>318</v>
      </c>
    </row>
    <row r="18" spans="1:5">
      <c r="A18" s="51"/>
      <c r="C18" s="585"/>
    </row>
    <row r="19" spans="1:5">
      <c r="A19" s="46" t="s">
        <v>34</v>
      </c>
      <c r="C19" s="63">
        <v>55.62</v>
      </c>
      <c r="E19" s="64" t="s">
        <v>527</v>
      </c>
    </row>
    <row r="20" spans="1:5">
      <c r="A20" s="51"/>
      <c r="C20" s="585"/>
    </row>
    <row r="21" spans="1:5">
      <c r="A21" s="52" t="s">
        <v>35</v>
      </c>
      <c r="C21" s="585"/>
    </row>
    <row r="22" spans="1:5">
      <c r="A22" s="52" t="s">
        <v>36</v>
      </c>
      <c r="C22" s="585"/>
    </row>
    <row r="23" spans="1:5">
      <c r="A23" s="52" t="s">
        <v>37</v>
      </c>
      <c r="C23" s="585"/>
    </row>
    <row r="24" spans="1:5">
      <c r="A24" s="52" t="s">
        <v>38</v>
      </c>
      <c r="C24" s="585"/>
    </row>
    <row r="25" spans="1:5">
      <c r="A25" s="52" t="s">
        <v>39</v>
      </c>
      <c r="C25" s="585"/>
    </row>
    <row r="26" spans="1:5">
      <c r="A26" s="53"/>
      <c r="C26" s="585"/>
    </row>
    <row r="27" spans="1:5">
      <c r="A27" s="49" t="s">
        <v>40</v>
      </c>
      <c r="C27" s="585"/>
    </row>
    <row r="28" spans="1:5">
      <c r="A28" s="48" t="s">
        <v>41</v>
      </c>
      <c r="C28" s="585"/>
    </row>
    <row r="29" spans="1:5">
      <c r="A29" s="46" t="s">
        <v>123</v>
      </c>
      <c r="C29" s="63">
        <v>60.5</v>
      </c>
      <c r="E29" s="64" t="s">
        <v>525</v>
      </c>
    </row>
    <row r="30" spans="1:5">
      <c r="A30" s="51"/>
      <c r="C30" s="585"/>
    </row>
    <row r="31" spans="1:5">
      <c r="A31" s="46" t="s">
        <v>27</v>
      </c>
      <c r="C31" s="63">
        <v>38.5</v>
      </c>
      <c r="E31" s="64" t="s">
        <v>526</v>
      </c>
    </row>
    <row r="32" spans="1:5">
      <c r="A32" s="51"/>
      <c r="C32" s="585"/>
    </row>
    <row r="33" spans="1:5">
      <c r="A33" s="48" t="s">
        <v>28</v>
      </c>
      <c r="C33" s="585"/>
    </row>
    <row r="34" spans="1:5">
      <c r="A34" s="46" t="s">
        <v>42</v>
      </c>
      <c r="C34" s="585"/>
    </row>
    <row r="35" spans="1:5">
      <c r="A35" s="46" t="s">
        <v>43</v>
      </c>
      <c r="C35" s="63">
        <v>81.96</v>
      </c>
      <c r="E35" s="64" t="s">
        <v>318</v>
      </c>
    </row>
    <row r="36" spans="1:5">
      <c r="A36" s="51"/>
      <c r="C36" s="585"/>
    </row>
    <row r="37" spans="1:5">
      <c r="A37" s="46" t="s">
        <v>44</v>
      </c>
      <c r="C37" s="63">
        <v>76.3</v>
      </c>
      <c r="E37" s="64" t="s">
        <v>527</v>
      </c>
    </row>
    <row r="38" spans="1:5">
      <c r="A38" s="51"/>
      <c r="C38" s="585"/>
    </row>
    <row r="39" spans="1:5">
      <c r="A39" s="52" t="s">
        <v>35</v>
      </c>
      <c r="C39" s="585"/>
    </row>
    <row r="40" spans="1:5">
      <c r="A40" s="52" t="s">
        <v>36</v>
      </c>
      <c r="C40" s="585"/>
    </row>
    <row r="41" spans="1:5">
      <c r="A41" s="52" t="s">
        <v>37</v>
      </c>
      <c r="C41" s="585"/>
    </row>
    <row r="42" spans="1:5">
      <c r="A42" s="52" t="s">
        <v>38</v>
      </c>
      <c r="C42" s="585"/>
    </row>
    <row r="43" spans="1:5">
      <c r="A43" s="52" t="s">
        <v>45</v>
      </c>
      <c r="C43" s="585"/>
    </row>
    <row r="44" spans="1:5">
      <c r="A44" s="46"/>
      <c r="C44" s="585"/>
    </row>
    <row r="45" spans="1:5">
      <c r="A45" s="51"/>
      <c r="C45" s="585"/>
    </row>
    <row r="46" spans="1:5">
      <c r="A46" s="48" t="s">
        <v>22</v>
      </c>
      <c r="C46" s="586" t="s">
        <v>23</v>
      </c>
      <c r="E46" s="62" t="s">
        <v>24</v>
      </c>
    </row>
    <row r="47" spans="1:5">
      <c r="A47" s="49" t="s">
        <v>17</v>
      </c>
      <c r="C47" s="585"/>
    </row>
    <row r="48" spans="1:5">
      <c r="A48" s="46"/>
      <c r="C48" s="585"/>
    </row>
    <row r="49" spans="1:5">
      <c r="A49" s="46" t="s">
        <v>46</v>
      </c>
      <c r="C49" s="63">
        <v>27.5</v>
      </c>
      <c r="E49" s="64" t="s">
        <v>525</v>
      </c>
    </row>
    <row r="50" spans="1:5">
      <c r="A50" s="46"/>
      <c r="C50" s="585"/>
    </row>
    <row r="51" spans="1:5">
      <c r="A51" s="46" t="s">
        <v>47</v>
      </c>
      <c r="C51" s="585"/>
    </row>
    <row r="52" spans="1:5">
      <c r="A52" s="46" t="s">
        <v>48</v>
      </c>
      <c r="C52" s="585"/>
    </row>
    <row r="53" spans="1:5">
      <c r="A53" s="46" t="s">
        <v>439</v>
      </c>
      <c r="C53" s="585"/>
    </row>
    <row r="54" spans="1:5">
      <c r="A54" s="46" t="s">
        <v>440</v>
      </c>
      <c r="C54" s="63">
        <v>41.88</v>
      </c>
      <c r="E54" s="64" t="s">
        <v>528</v>
      </c>
    </row>
    <row r="55" spans="1:5">
      <c r="A55" s="46"/>
      <c r="C55" s="585"/>
    </row>
    <row r="56" spans="1:5">
      <c r="A56" s="46" t="s">
        <v>49</v>
      </c>
      <c r="C56" s="585"/>
    </row>
    <row r="57" spans="1:5">
      <c r="A57" s="46" t="s">
        <v>50</v>
      </c>
      <c r="C57" s="585"/>
    </row>
    <row r="58" spans="1:5">
      <c r="A58" s="46" t="s">
        <v>51</v>
      </c>
      <c r="C58" s="585"/>
    </row>
    <row r="59" spans="1:5">
      <c r="A59" s="46" t="s">
        <v>52</v>
      </c>
      <c r="C59" s="63">
        <v>53.7</v>
      </c>
      <c r="E59" s="64" t="s">
        <v>528</v>
      </c>
    </row>
    <row r="60" spans="1:5">
      <c r="A60" s="46"/>
      <c r="C60" s="585"/>
    </row>
    <row r="61" spans="1:5">
      <c r="A61" s="46" t="s">
        <v>53</v>
      </c>
      <c r="C61" s="585"/>
    </row>
    <row r="62" spans="1:5">
      <c r="A62" s="46" t="s">
        <v>54</v>
      </c>
      <c r="C62" s="585"/>
    </row>
    <row r="63" spans="1:5">
      <c r="A63" s="46" t="s">
        <v>55</v>
      </c>
      <c r="C63" s="63">
        <v>34.200000000000003</v>
      </c>
      <c r="E63" s="64" t="s">
        <v>529</v>
      </c>
    </row>
    <row r="64" spans="1:5">
      <c r="A64" s="46"/>
      <c r="C64" s="585"/>
    </row>
    <row r="65" spans="1:6">
      <c r="A65" s="46" t="s">
        <v>56</v>
      </c>
      <c r="C65" s="585"/>
    </row>
    <row r="66" spans="1:6">
      <c r="A66" s="46" t="s">
        <v>57</v>
      </c>
      <c r="C66" s="585"/>
    </row>
    <row r="67" spans="1:6">
      <c r="A67" s="46" t="s">
        <v>58</v>
      </c>
      <c r="C67" s="63">
        <v>11</v>
      </c>
      <c r="E67" s="64" t="s">
        <v>529</v>
      </c>
    </row>
    <row r="68" spans="1:6">
      <c r="A68" s="46"/>
    </row>
    <row r="69" spans="1:6">
      <c r="A69" s="92" t="s">
        <v>156</v>
      </c>
    </row>
    <row r="70" spans="1:6">
      <c r="A70" s="52"/>
    </row>
    <row r="71" spans="1:6">
      <c r="A71" s="52" t="s">
        <v>59</v>
      </c>
    </row>
    <row r="72" spans="1:6">
      <c r="A72" s="52" t="s">
        <v>60</v>
      </c>
    </row>
    <row r="73" spans="1:6">
      <c r="A73" s="52" t="s">
        <v>157</v>
      </c>
    </row>
    <row r="74" spans="1:6" ht="15.75" thickBot="1">
      <c r="A74" s="52"/>
    </row>
    <row r="75" spans="1:6">
      <c r="A75" s="204" t="s">
        <v>474</v>
      </c>
      <c r="B75" s="205"/>
      <c r="C75" s="206"/>
      <c r="D75" s="207"/>
      <c r="E75" s="208"/>
      <c r="F75" s="209"/>
    </row>
    <row r="76" spans="1:6" ht="15.75" thickBot="1">
      <c r="A76" s="210" t="s">
        <v>518</v>
      </c>
      <c r="B76" s="211"/>
      <c r="C76" s="212"/>
      <c r="D76" s="213"/>
      <c r="E76" s="214"/>
      <c r="F76" s="215"/>
    </row>
    <row r="77" spans="1:6" ht="15.75" thickBot="1">
      <c r="A77" s="187"/>
      <c r="B77" s="202"/>
      <c r="C77" s="203"/>
    </row>
    <row r="78" spans="1:6">
      <c r="A78" s="204" t="s">
        <v>158</v>
      </c>
      <c r="B78" s="205"/>
      <c r="C78" s="206"/>
      <c r="D78" s="207"/>
      <c r="E78" s="208"/>
      <c r="F78" s="209"/>
    </row>
    <row r="79" spans="1:6" ht="15.75" thickBot="1">
      <c r="A79" s="210" t="s">
        <v>530</v>
      </c>
      <c r="B79" s="211"/>
      <c r="C79" s="212"/>
      <c r="D79" s="213"/>
      <c r="E79" s="214"/>
      <c r="F79" s="215"/>
    </row>
    <row r="80" spans="1:6">
      <c r="A80" s="497"/>
    </row>
    <row r="81" spans="1:1" ht="18.75">
      <c r="A81" s="54"/>
    </row>
    <row r="82" spans="1:1" ht="18.75">
      <c r="A82" s="55"/>
    </row>
    <row r="83" spans="1:1" ht="15.75">
      <c r="A83" s="56"/>
    </row>
    <row r="84" spans="1:1" ht="15.75">
      <c r="A84" s="57"/>
    </row>
    <row r="85" spans="1:1" ht="15.75">
      <c r="A85" s="57"/>
    </row>
    <row r="86" spans="1:1" ht="15.75">
      <c r="A86" s="57"/>
    </row>
    <row r="87" spans="1:1" ht="15.75">
      <c r="A87" s="57"/>
    </row>
    <row r="88" spans="1:1" ht="15.75">
      <c r="A88" s="57"/>
    </row>
    <row r="89" spans="1:1" ht="15.75">
      <c r="A89" s="57"/>
    </row>
    <row r="90" spans="1:1" ht="15.75">
      <c r="A90" s="57"/>
    </row>
    <row r="91" spans="1:1" ht="15.75">
      <c r="A91" s="57"/>
    </row>
    <row r="92" spans="1:1" ht="15.75">
      <c r="A92" s="57"/>
    </row>
    <row r="93" spans="1:1" ht="15.75">
      <c r="A93" s="57"/>
    </row>
    <row r="94" spans="1:1" ht="15.75">
      <c r="A94" s="57"/>
    </row>
    <row r="95" spans="1:1" ht="15.75">
      <c r="A95" s="57"/>
    </row>
    <row r="96" spans="1:1" ht="15.75">
      <c r="A96" s="57"/>
    </row>
    <row r="97" spans="1:1" ht="15.75">
      <c r="A97" s="57"/>
    </row>
    <row r="98" spans="1:1" ht="15.75">
      <c r="A98" s="57"/>
    </row>
    <row r="99" spans="1:1" ht="15.75">
      <c r="A99" s="57"/>
    </row>
    <row r="100" spans="1:1" ht="15.75">
      <c r="A100" s="58"/>
    </row>
    <row r="101" spans="1:1">
      <c r="A101" s="49"/>
    </row>
    <row r="102" spans="1:1" ht="15.75">
      <c r="A102" s="56"/>
    </row>
    <row r="103" spans="1:1" ht="15.75">
      <c r="A103" s="57"/>
    </row>
    <row r="104" spans="1:1" ht="15.75">
      <c r="A104" s="57"/>
    </row>
    <row r="105" spans="1:1" ht="15.75">
      <c r="A105" s="57"/>
    </row>
    <row r="106" spans="1:1" ht="15.75">
      <c r="A106" s="57"/>
    </row>
    <row r="107" spans="1:1" ht="15.75">
      <c r="A107" s="57"/>
    </row>
    <row r="108" spans="1:1" ht="15.75">
      <c r="A108" s="57"/>
    </row>
    <row r="109" spans="1:1" ht="15.75">
      <c r="A109" s="57"/>
    </row>
    <row r="110" spans="1:1" ht="15.75">
      <c r="A110" s="57"/>
    </row>
    <row r="111" spans="1:1" ht="15.75">
      <c r="A111" s="57"/>
    </row>
    <row r="112" spans="1:1" ht="15.75">
      <c r="A112" s="57"/>
    </row>
    <row r="113" spans="1:1" ht="15.75">
      <c r="A113" s="57"/>
    </row>
    <row r="114" spans="1:1" ht="15.75">
      <c r="A114" s="57"/>
    </row>
    <row r="115" spans="1:1" ht="15.75">
      <c r="A115" s="57"/>
    </row>
    <row r="117" spans="1:1" ht="15.75">
      <c r="A117" s="59"/>
    </row>
    <row r="118" spans="1:1" ht="15.75">
      <c r="A118" s="59"/>
    </row>
    <row r="119" spans="1:1" ht="15.75">
      <c r="A119" s="57"/>
    </row>
    <row r="120" spans="1:1" ht="15.75">
      <c r="A120" s="57"/>
    </row>
    <row r="121" spans="1:1" ht="15.75">
      <c r="A121" s="57"/>
    </row>
    <row r="122" spans="1:1" ht="15.75">
      <c r="A122" s="57"/>
    </row>
    <row r="123" spans="1:1" ht="15.75">
      <c r="A123" s="57"/>
    </row>
    <row r="124" spans="1:1" ht="15.75">
      <c r="A124" s="57"/>
    </row>
    <row r="125" spans="1:1" ht="15.75">
      <c r="A125" s="57"/>
    </row>
    <row r="126" spans="1:1" ht="15.75">
      <c r="A126" s="57"/>
    </row>
    <row r="127" spans="1:1" ht="15.75">
      <c r="A127" s="57"/>
    </row>
    <row r="128" spans="1:1" ht="15.75">
      <c r="A128" s="57"/>
    </row>
    <row r="129" spans="1:1" ht="15.75">
      <c r="A129" s="57"/>
    </row>
    <row r="130" spans="1:1" ht="15.75">
      <c r="A130" s="57"/>
    </row>
    <row r="131" spans="1:1" ht="15.75">
      <c r="A131" s="57"/>
    </row>
    <row r="132" spans="1:1">
      <c r="A132" s="60"/>
    </row>
    <row r="133" spans="1:1" ht="15.75">
      <c r="A133" s="58"/>
    </row>
    <row r="135" spans="1:1" ht="15.75">
      <c r="A135" s="59"/>
    </row>
    <row r="136" spans="1:1" ht="15.75">
      <c r="A136" s="57"/>
    </row>
    <row r="137" spans="1:1" ht="15.75">
      <c r="A137" s="57"/>
    </row>
    <row r="138" spans="1:1" ht="15.75">
      <c r="A138" s="57"/>
    </row>
    <row r="139" spans="1:1" ht="15.75">
      <c r="A139" s="57"/>
    </row>
    <row r="140" spans="1:1" ht="15.75">
      <c r="A140" s="57"/>
    </row>
    <row r="141" spans="1:1" ht="15.75">
      <c r="A141" s="57"/>
    </row>
    <row r="142" spans="1:1" ht="15.75">
      <c r="A142" s="57"/>
    </row>
    <row r="143" spans="1:1" ht="15.75">
      <c r="A143" s="57"/>
    </row>
    <row r="144" spans="1:1" ht="15.75">
      <c r="A144" s="57"/>
    </row>
    <row r="146" spans="1:1" ht="15.75">
      <c r="A146" s="58"/>
    </row>
  </sheetData>
  <mergeCells count="2">
    <mergeCell ref="A1:G1"/>
    <mergeCell ref="A2:G2"/>
  </mergeCells>
  <pageMargins left="0.7" right="0.7" top="0.75" bottom="0.75" header="0.3" footer="0.3"/>
  <pageSetup orientation="landscape" r:id="rId1"/>
  <rowBreaks count="2" manualBreakCount="2">
    <brk id="26" max="7" man="1"/>
    <brk id="45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M22"/>
  <sheetViews>
    <sheetView showGridLines="0" zoomScaleNormal="100" workbookViewId="0">
      <selection activeCell="A22" sqref="A22"/>
    </sheetView>
  </sheetViews>
  <sheetFormatPr defaultColWidth="9.140625" defaultRowHeight="15"/>
  <cols>
    <col min="1" max="1" width="24.42578125" style="248" customWidth="1"/>
    <col min="2" max="2" width="2.7109375" style="248" customWidth="1"/>
    <col min="3" max="3" width="26.7109375" style="248" customWidth="1"/>
    <col min="4" max="4" width="11.140625" style="248" customWidth="1"/>
    <col min="5" max="5" width="26.7109375" style="248" customWidth="1"/>
    <col min="6" max="6" width="12.7109375" style="248" customWidth="1"/>
    <col min="7" max="7" width="26.7109375" style="248" customWidth="1"/>
    <col min="8" max="8" width="12.7109375" style="248" customWidth="1"/>
    <col min="9" max="9" width="10.28515625" style="248" customWidth="1"/>
    <col min="10" max="11" width="11.7109375" style="248" customWidth="1"/>
    <col min="12" max="12" width="15.85546875" style="248" customWidth="1"/>
    <col min="13" max="13" width="12.5703125" style="248" customWidth="1"/>
    <col min="14" max="16384" width="9.140625" style="248"/>
  </cols>
  <sheetData>
    <row r="1" spans="1:13" ht="32.25" customHeight="1" thickBot="1">
      <c r="A1" s="696" t="s">
        <v>460</v>
      </c>
      <c r="B1" s="697"/>
      <c r="C1" s="688" t="s">
        <v>458</v>
      </c>
      <c r="D1" s="689"/>
      <c r="E1" s="704" t="s">
        <v>457</v>
      </c>
      <c r="F1" s="705"/>
      <c r="G1" s="705"/>
      <c r="H1" s="706"/>
      <c r="I1" s="690" t="s">
        <v>153</v>
      </c>
      <c r="J1" s="691"/>
      <c r="K1" s="691"/>
      <c r="L1" s="691"/>
    </row>
    <row r="2" spans="1:13" ht="62.25" customHeight="1" thickBot="1">
      <c r="A2" s="698" t="s">
        <v>144</v>
      </c>
      <c r="B2" s="699"/>
      <c r="C2" s="274" t="s">
        <v>456</v>
      </c>
      <c r="D2" s="341" t="s">
        <v>16</v>
      </c>
      <c r="E2" s="416" t="s">
        <v>531</v>
      </c>
      <c r="F2" s="341" t="s">
        <v>16</v>
      </c>
      <c r="G2" s="504" t="s">
        <v>459</v>
      </c>
      <c r="H2" s="341" t="s">
        <v>16</v>
      </c>
      <c r="I2" s="250"/>
      <c r="J2" s="505" t="s">
        <v>453</v>
      </c>
      <c r="K2" s="505" t="s">
        <v>454</v>
      </c>
      <c r="L2" s="506" t="s">
        <v>150</v>
      </c>
      <c r="M2" s="507" t="s">
        <v>455</v>
      </c>
    </row>
    <row r="3" spans="1:13" ht="51.75" customHeight="1" thickBot="1">
      <c r="A3" s="694"/>
      <c r="B3" s="695"/>
      <c r="C3" s="412" t="s">
        <v>15</v>
      </c>
      <c r="D3" s="411" t="s">
        <v>152</v>
      </c>
      <c r="E3" s="412" t="s">
        <v>15</v>
      </c>
      <c r="F3" s="411" t="s">
        <v>115</v>
      </c>
      <c r="G3" s="409" t="s">
        <v>15</v>
      </c>
      <c r="H3" s="411" t="s">
        <v>115</v>
      </c>
      <c r="I3" s="508" t="s">
        <v>145</v>
      </c>
      <c r="J3" s="498">
        <v>32.5</v>
      </c>
      <c r="K3" s="499">
        <v>21</v>
      </c>
      <c r="L3" s="509">
        <f>ROUNDUP((J3*K3),0)</f>
        <v>683</v>
      </c>
      <c r="M3" s="510">
        <f>J3*K3</f>
        <v>682.5</v>
      </c>
    </row>
    <row r="4" spans="1:13" ht="24.95" customHeight="1" thickBot="1">
      <c r="A4" s="694" t="s">
        <v>154</v>
      </c>
      <c r="B4" s="695"/>
      <c r="C4" s="511">
        <f>Siding!H11*'Ext. Paint v Siding Data'!E20</f>
        <v>31807.929999999997</v>
      </c>
      <c r="D4" s="512">
        <f>C4/20</f>
        <v>1590.3964999999998</v>
      </c>
      <c r="E4" s="511">
        <f>H11*'Ext. Paint v Siding Data'!E9</f>
        <v>35558.46</v>
      </c>
      <c r="F4" s="512">
        <f>E4/15</f>
        <v>2370.5639999999999</v>
      </c>
      <c r="G4" s="513">
        <f>H11*'Ext. Paint v Siding Data'!E13</f>
        <v>37362.15</v>
      </c>
      <c r="H4" s="514">
        <f>G4/15</f>
        <v>2490.81</v>
      </c>
      <c r="I4" s="508" t="s">
        <v>146</v>
      </c>
      <c r="J4" s="500">
        <v>32</v>
      </c>
      <c r="K4" s="501">
        <v>21</v>
      </c>
      <c r="L4" s="509">
        <f t="shared" ref="L4:L6" si="0">ROUNDUP((J4*K4),0)</f>
        <v>672</v>
      </c>
      <c r="M4" s="510">
        <f t="shared" ref="M4:M6" si="1">J4*K4</f>
        <v>672</v>
      </c>
    </row>
    <row r="5" spans="1:13" ht="24.95" customHeight="1">
      <c r="A5" s="694" t="s">
        <v>155</v>
      </c>
      <c r="B5" s="695"/>
      <c r="C5" s="283">
        <f>C4</f>
        <v>31807.929999999997</v>
      </c>
      <c r="D5" s="515"/>
      <c r="E5" s="283">
        <f>(E4/15)*20</f>
        <v>47411.28</v>
      </c>
      <c r="F5" s="515"/>
      <c r="G5" s="304">
        <f>(G4/15)*20</f>
        <v>49816.2</v>
      </c>
      <c r="H5" s="516"/>
      <c r="I5" s="508" t="s">
        <v>147</v>
      </c>
      <c r="J5" s="500">
        <v>28</v>
      </c>
      <c r="K5" s="501">
        <v>26</v>
      </c>
      <c r="L5" s="509">
        <f t="shared" si="0"/>
        <v>728</v>
      </c>
      <c r="M5" s="510">
        <f t="shared" si="1"/>
        <v>728</v>
      </c>
    </row>
    <row r="6" spans="1:13" ht="20.100000000000001" customHeight="1" thickBot="1">
      <c r="A6" s="700"/>
      <c r="B6" s="701"/>
      <c r="C6" s="517"/>
      <c r="D6" s="518"/>
      <c r="E6" s="519"/>
      <c r="F6" s="520"/>
      <c r="G6" s="521"/>
      <c r="H6" s="522"/>
      <c r="I6" s="508" t="s">
        <v>148</v>
      </c>
      <c r="J6" s="502">
        <v>30</v>
      </c>
      <c r="K6" s="503">
        <v>26</v>
      </c>
      <c r="L6" s="509">
        <f t="shared" si="0"/>
        <v>780</v>
      </c>
      <c r="M6" s="510">
        <f t="shared" si="1"/>
        <v>780</v>
      </c>
    </row>
    <row r="7" spans="1:13" ht="46.5" customHeight="1" thickBot="1">
      <c r="A7" s="702"/>
      <c r="B7" s="703"/>
      <c r="C7" s="709" t="s">
        <v>229</v>
      </c>
      <c r="D7" s="710"/>
      <c r="E7" s="710"/>
      <c r="F7" s="710"/>
      <c r="G7" s="710"/>
      <c r="H7" s="711"/>
      <c r="I7" s="692" t="s">
        <v>151</v>
      </c>
      <c r="J7" s="693"/>
      <c r="K7" s="693"/>
      <c r="L7" s="523">
        <f>SUM(L3:L6)</f>
        <v>2863</v>
      </c>
      <c r="M7" s="524">
        <f>SUM(M3:M6)</f>
        <v>2862.5</v>
      </c>
    </row>
    <row r="8" spans="1:13" ht="26.25" customHeight="1">
      <c r="A8" s="525"/>
      <c r="B8" s="526"/>
      <c r="C8" s="667" t="s">
        <v>461</v>
      </c>
      <c r="D8" s="631"/>
      <c r="E8" s="631"/>
      <c r="F8" s="631"/>
      <c r="G8" s="631"/>
      <c r="H8" s="712"/>
    </row>
    <row r="9" spans="1:13" ht="34.5" customHeight="1">
      <c r="A9" s="525"/>
      <c r="B9" s="526"/>
      <c r="C9" s="713" t="s">
        <v>532</v>
      </c>
      <c r="D9" s="714"/>
      <c r="E9" s="714"/>
      <c r="F9" s="714"/>
      <c r="G9" s="714"/>
      <c r="H9" s="715"/>
    </row>
    <row r="10" spans="1:13" ht="27" customHeight="1">
      <c r="A10" s="254"/>
      <c r="B10" s="527"/>
      <c r="C10" s="716"/>
      <c r="D10" s="717"/>
      <c r="E10" s="717"/>
      <c r="F10" s="717"/>
      <c r="G10" s="717"/>
      <c r="H10" s="718"/>
    </row>
    <row r="11" spans="1:13" ht="20.100000000000001" customHeight="1">
      <c r="A11" s="254"/>
      <c r="B11" s="527"/>
      <c r="C11" s="258"/>
      <c r="D11" s="249"/>
      <c r="E11" s="249"/>
      <c r="F11" s="249"/>
      <c r="G11" s="528" t="s">
        <v>1</v>
      </c>
      <c r="H11" s="529">
        <f>L7</f>
        <v>2863</v>
      </c>
    </row>
    <row r="12" spans="1:13" ht="20.100000000000001" customHeight="1" thickBot="1">
      <c r="A12" s="530"/>
      <c r="B12" s="531"/>
      <c r="C12" s="261"/>
      <c r="D12" s="262"/>
      <c r="E12" s="262"/>
      <c r="F12" s="262"/>
      <c r="G12" s="707" t="s">
        <v>2</v>
      </c>
      <c r="H12" s="708"/>
    </row>
    <row r="22" spans="1:1">
      <c r="A22" s="399"/>
    </row>
  </sheetData>
  <mergeCells count="16">
    <mergeCell ref="G12:H12"/>
    <mergeCell ref="C7:H7"/>
    <mergeCell ref="C8:H8"/>
    <mergeCell ref="C9:H9"/>
    <mergeCell ref="C10:H10"/>
    <mergeCell ref="C1:D1"/>
    <mergeCell ref="I1:L1"/>
    <mergeCell ref="I7:K7"/>
    <mergeCell ref="A4:B4"/>
    <mergeCell ref="A5:B5"/>
    <mergeCell ref="A1:B1"/>
    <mergeCell ref="A3:B3"/>
    <mergeCell ref="A2:B2"/>
    <mergeCell ref="A6:B6"/>
    <mergeCell ref="A7:B7"/>
    <mergeCell ref="E1:H1"/>
  </mergeCells>
  <printOptions horizontalCentered="1" verticalCentered="1"/>
  <pageMargins left="0.7" right="0.7" top="0.75" bottom="0.75" header="0.3" footer="0.3"/>
  <pageSetup scale="5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H38"/>
  <sheetViews>
    <sheetView showGridLines="0" topLeftCell="A4" workbookViewId="0">
      <selection sqref="A1:H1"/>
    </sheetView>
  </sheetViews>
  <sheetFormatPr defaultRowHeight="15"/>
  <cols>
    <col min="4" max="4" width="13.5703125" customWidth="1"/>
    <col min="5" max="5" width="10.28515625" customWidth="1"/>
  </cols>
  <sheetData>
    <row r="1" spans="1:8" ht="18.75">
      <c r="A1" s="617" t="s">
        <v>130</v>
      </c>
      <c r="B1" s="617"/>
      <c r="C1" s="617"/>
      <c r="D1" s="617"/>
      <c r="E1" s="617"/>
      <c r="F1" s="617"/>
      <c r="G1" s="617"/>
      <c r="H1" s="617"/>
    </row>
    <row r="2" spans="1:8" ht="18.75">
      <c r="A2" s="496"/>
      <c r="B2" s="496"/>
      <c r="C2" s="496"/>
      <c r="D2" s="496"/>
      <c r="E2" s="496"/>
      <c r="F2" s="496"/>
      <c r="G2" s="496"/>
      <c r="H2" s="496"/>
    </row>
    <row r="3" spans="1:8">
      <c r="A3" s="48" t="s">
        <v>22</v>
      </c>
      <c r="E3" s="48" t="s">
        <v>23</v>
      </c>
      <c r="G3" s="48" t="s">
        <v>24</v>
      </c>
    </row>
    <row r="5" spans="1:8">
      <c r="A5" s="49" t="s">
        <v>131</v>
      </c>
    </row>
    <row r="6" spans="1:8">
      <c r="A6" s="46"/>
    </row>
    <row r="7" spans="1:8">
      <c r="A7" s="46" t="s">
        <v>444</v>
      </c>
    </row>
    <row r="8" spans="1:8">
      <c r="A8" s="46" t="s">
        <v>132</v>
      </c>
    </row>
    <row r="9" spans="1:8">
      <c r="A9" s="46" t="s">
        <v>445</v>
      </c>
      <c r="E9" s="88">
        <v>12.42</v>
      </c>
      <c r="G9" s="46" t="s">
        <v>133</v>
      </c>
    </row>
    <row r="10" spans="1:8">
      <c r="A10" s="46"/>
    </row>
    <row r="11" spans="1:8">
      <c r="A11" s="46" t="s">
        <v>407</v>
      </c>
    </row>
    <row r="12" spans="1:8">
      <c r="A12" s="46" t="s">
        <v>132</v>
      </c>
    </row>
    <row r="13" spans="1:8">
      <c r="A13" s="46" t="s">
        <v>445</v>
      </c>
      <c r="E13" s="88">
        <v>13.05</v>
      </c>
      <c r="G13" s="46" t="s">
        <v>133</v>
      </c>
    </row>
    <row r="14" spans="1:8">
      <c r="A14" s="46"/>
    </row>
    <row r="15" spans="1:8">
      <c r="A15" s="49" t="s">
        <v>134</v>
      </c>
    </row>
    <row r="16" spans="1:8">
      <c r="A16" s="46"/>
    </row>
    <row r="17" spans="1:7">
      <c r="A17" s="46" t="s">
        <v>135</v>
      </c>
    </row>
    <row r="18" spans="1:7">
      <c r="A18" s="46" t="s">
        <v>136</v>
      </c>
    </row>
    <row r="19" spans="1:7">
      <c r="A19" s="46" t="s">
        <v>137</v>
      </c>
    </row>
    <row r="20" spans="1:7">
      <c r="A20" s="46" t="s">
        <v>446</v>
      </c>
      <c r="E20" s="88">
        <v>11.11</v>
      </c>
      <c r="G20" s="46" t="s">
        <v>192</v>
      </c>
    </row>
    <row r="21" spans="1:7">
      <c r="A21" s="89"/>
    </row>
    <row r="22" spans="1:7">
      <c r="A22" s="52" t="s">
        <v>139</v>
      </c>
    </row>
    <row r="23" spans="1:7">
      <c r="A23" s="52" t="s">
        <v>140</v>
      </c>
    </row>
    <row r="24" spans="1:7">
      <c r="A24" s="52" t="s">
        <v>141</v>
      </c>
    </row>
    <row r="25" spans="1:7">
      <c r="A25" s="52" t="s">
        <v>447</v>
      </c>
    </row>
    <row r="26" spans="1:7">
      <c r="A26" s="52" t="s">
        <v>448</v>
      </c>
    </row>
    <row r="27" spans="1:7">
      <c r="A27" s="52"/>
    </row>
    <row r="28" spans="1:7">
      <c r="A28" s="52" t="s">
        <v>142</v>
      </c>
    </row>
    <row r="29" spans="1:7">
      <c r="A29" s="52" t="s">
        <v>143</v>
      </c>
    </row>
    <row r="30" spans="1:7">
      <c r="A30" s="52"/>
    </row>
    <row r="31" spans="1:7">
      <c r="A31" s="719" t="s">
        <v>475</v>
      </c>
      <c r="B31" s="720"/>
      <c r="C31" s="720"/>
      <c r="D31" s="720"/>
      <c r="E31" s="720"/>
      <c r="F31" s="721"/>
    </row>
    <row r="32" spans="1:7">
      <c r="A32" s="722" t="s">
        <v>473</v>
      </c>
      <c r="B32" s="723"/>
      <c r="C32" s="723"/>
      <c r="D32" s="723"/>
      <c r="E32" s="723"/>
      <c r="F32" s="724"/>
    </row>
    <row r="33" spans="1:1">
      <c r="A33" s="52"/>
    </row>
    <row r="34" spans="1:1">
      <c r="A34" s="52"/>
    </row>
    <row r="35" spans="1:1">
      <c r="A35" s="187" t="s">
        <v>452</v>
      </c>
    </row>
    <row r="36" spans="1:1">
      <c r="A36" s="187" t="s">
        <v>449</v>
      </c>
    </row>
    <row r="37" spans="1:1">
      <c r="A37" s="187" t="s">
        <v>450</v>
      </c>
    </row>
    <row r="38" spans="1:1">
      <c r="A38" s="187" t="s">
        <v>451</v>
      </c>
    </row>
  </sheetData>
  <sheetProtection algorithmName="SHA-512" hashValue="etxlzzgpyjIw5O6NCHMCOQHiE1Sl435xJQ+yqHlOAGgawmXvfsyQAKqd/Xz6fWNWMCT/jiw8nxwYcTNwFpWO/Q==" saltValue="PhdQ1q7u0mGKIx1HI+4AFw==" spinCount="100000" sheet="1" objects="1" scenarios="1"/>
  <mergeCells count="3">
    <mergeCell ref="A1:H1"/>
    <mergeCell ref="A31:F31"/>
    <mergeCell ref="A32:F32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M13"/>
  <sheetViews>
    <sheetView showGridLines="0" workbookViewId="0">
      <selection activeCell="C10" sqref="C10:H10"/>
    </sheetView>
  </sheetViews>
  <sheetFormatPr defaultRowHeight="15"/>
  <cols>
    <col min="1" max="1" width="21.7109375" customWidth="1"/>
    <col min="2" max="2" width="12.28515625" customWidth="1"/>
    <col min="3" max="6" width="19.7109375" customWidth="1"/>
    <col min="7" max="7" width="12.7109375" customWidth="1"/>
    <col min="8" max="8" width="15.5703125" customWidth="1"/>
    <col min="9" max="13" width="12.7109375" customWidth="1"/>
  </cols>
  <sheetData>
    <row r="1" spans="1:13" ht="24" customHeight="1" thickBot="1">
      <c r="A1" s="732" t="s">
        <v>263</v>
      </c>
      <c r="B1" s="733"/>
      <c r="C1" s="746" t="s">
        <v>159</v>
      </c>
      <c r="D1" s="747"/>
      <c r="E1" s="748" t="s">
        <v>160</v>
      </c>
      <c r="F1" s="748"/>
      <c r="G1" s="748"/>
      <c r="H1" s="749"/>
      <c r="I1" s="742" t="s">
        <v>153</v>
      </c>
      <c r="J1" s="743"/>
      <c r="K1" s="743"/>
      <c r="L1" s="743"/>
      <c r="M1" s="743"/>
    </row>
    <row r="2" spans="1:13" ht="60" customHeight="1" thickBot="1">
      <c r="A2" s="734" t="s">
        <v>230</v>
      </c>
      <c r="B2" s="735"/>
      <c r="C2" s="176" t="s">
        <v>231</v>
      </c>
      <c r="D2" s="73" t="s">
        <v>232</v>
      </c>
      <c r="E2" s="177" t="s">
        <v>533</v>
      </c>
      <c r="F2" s="73" t="s">
        <v>232</v>
      </c>
      <c r="G2" s="178"/>
      <c r="H2" s="182"/>
      <c r="I2" s="93"/>
      <c r="J2" s="329" t="s">
        <v>265</v>
      </c>
      <c r="K2" s="329" t="s">
        <v>408</v>
      </c>
      <c r="L2" s="328" t="s">
        <v>264</v>
      </c>
      <c r="M2" s="130" t="s">
        <v>150</v>
      </c>
    </row>
    <row r="3" spans="1:13" ht="30" customHeight="1" thickBot="1">
      <c r="A3" s="736" t="s">
        <v>5</v>
      </c>
      <c r="B3" s="737"/>
      <c r="C3" s="132" t="s">
        <v>233</v>
      </c>
      <c r="D3" s="164" t="s">
        <v>234</v>
      </c>
      <c r="E3" s="165" t="s">
        <v>233</v>
      </c>
      <c r="F3" s="172" t="s">
        <v>269</v>
      </c>
      <c r="G3" s="179"/>
      <c r="H3" s="183"/>
      <c r="I3" s="201" t="s">
        <v>145</v>
      </c>
      <c r="J3" s="221">
        <v>32</v>
      </c>
      <c r="K3" s="222">
        <v>4</v>
      </c>
      <c r="L3" s="223">
        <v>18</v>
      </c>
      <c r="M3" s="219">
        <f>ROUNDUP(((J3*12)*K3*L3)/144,0)</f>
        <v>192</v>
      </c>
    </row>
    <row r="4" spans="1:13" ht="27" customHeight="1" thickBot="1">
      <c r="A4" s="646" t="s">
        <v>11</v>
      </c>
      <c r="B4" s="744"/>
      <c r="C4" s="167">
        <f>H12*'Eaves &amp; Cornices'!F12</f>
        <v>4766.34</v>
      </c>
      <c r="D4" s="168">
        <f>C4/20</f>
        <v>238.31700000000001</v>
      </c>
      <c r="E4" s="170">
        <f>H12*'Eaves &amp; Cornices'!F6</f>
        <v>5356.2</v>
      </c>
      <c r="F4" s="173">
        <f>E4/10</f>
        <v>535.62</v>
      </c>
      <c r="G4" s="180"/>
      <c r="H4" s="184"/>
      <c r="I4" s="201" t="s">
        <v>146</v>
      </c>
      <c r="J4" s="224">
        <v>32</v>
      </c>
      <c r="K4" s="218">
        <v>4</v>
      </c>
      <c r="L4" s="225">
        <v>18</v>
      </c>
      <c r="M4" s="219">
        <f t="shared" ref="M4:M6" si="0">ROUNDUP(((J4*12)*K4*L4)/144,0)</f>
        <v>192</v>
      </c>
    </row>
    <row r="5" spans="1:13" ht="27" customHeight="1" thickBot="1">
      <c r="A5" s="648" t="s">
        <v>534</v>
      </c>
      <c r="B5" s="745"/>
      <c r="C5" s="166">
        <f>C4</f>
        <v>4766.34</v>
      </c>
      <c r="D5" s="169"/>
      <c r="E5" s="171">
        <f>+E4/10*20</f>
        <v>10712.4</v>
      </c>
      <c r="F5" s="174"/>
      <c r="G5" s="181"/>
      <c r="H5" s="175"/>
      <c r="I5" s="201" t="s">
        <v>147</v>
      </c>
      <c r="J5" s="224">
        <v>28</v>
      </c>
      <c r="K5" s="218">
        <v>3.5</v>
      </c>
      <c r="L5" s="225">
        <v>18</v>
      </c>
      <c r="M5" s="219">
        <f t="shared" si="0"/>
        <v>147</v>
      </c>
    </row>
    <row r="6" spans="1:13" ht="20.100000000000001" customHeight="1" thickBot="1">
      <c r="A6" s="87" t="s">
        <v>266</v>
      </c>
      <c r="B6" s="163" t="s">
        <v>6</v>
      </c>
      <c r="C6" s="750" t="s">
        <v>235</v>
      </c>
      <c r="D6" s="726"/>
      <c r="E6" s="726"/>
      <c r="F6" s="726"/>
      <c r="G6" s="726"/>
      <c r="H6" s="727"/>
      <c r="I6" s="201" t="s">
        <v>148</v>
      </c>
      <c r="J6" s="226">
        <v>28</v>
      </c>
      <c r="K6" s="227">
        <v>3.5</v>
      </c>
      <c r="L6" s="228">
        <v>18</v>
      </c>
      <c r="M6" s="219">
        <f t="shared" si="0"/>
        <v>147</v>
      </c>
    </row>
    <row r="7" spans="1:13" ht="20.100000000000001" customHeight="1" thickBot="1">
      <c r="A7" s="87" t="s">
        <v>267</v>
      </c>
      <c r="B7" s="2"/>
      <c r="C7" s="751" t="s">
        <v>236</v>
      </c>
      <c r="D7" s="752"/>
      <c r="E7" s="752"/>
      <c r="F7" s="752"/>
      <c r="G7" s="752"/>
      <c r="H7" s="753"/>
      <c r="I7" s="740" t="s">
        <v>462</v>
      </c>
      <c r="J7" s="741"/>
      <c r="K7" s="741"/>
      <c r="L7" s="220"/>
      <c r="M7" s="162">
        <f>SUM(M3:M6)</f>
        <v>678</v>
      </c>
    </row>
    <row r="8" spans="1:13" ht="20.100000000000001" customHeight="1">
      <c r="A8" s="87" t="s">
        <v>268</v>
      </c>
      <c r="B8" s="2"/>
      <c r="C8" s="725" t="s">
        <v>237</v>
      </c>
      <c r="D8" s="726"/>
      <c r="E8" s="726"/>
      <c r="F8" s="726"/>
      <c r="G8" s="726"/>
      <c r="H8" s="727"/>
    </row>
    <row r="9" spans="1:13" ht="20.100000000000001" customHeight="1">
      <c r="A9" s="8"/>
      <c r="B9" s="2"/>
      <c r="C9" s="728" t="s">
        <v>535</v>
      </c>
      <c r="D9" s="729"/>
      <c r="E9" s="729"/>
      <c r="F9" s="729"/>
      <c r="G9" s="729"/>
      <c r="H9" s="730"/>
    </row>
    <row r="10" spans="1:13" ht="20.100000000000001" customHeight="1" thickBot="1">
      <c r="A10" s="8"/>
      <c r="B10" s="2"/>
      <c r="C10" s="728" t="s">
        <v>536</v>
      </c>
      <c r="D10" s="729"/>
      <c r="E10" s="729"/>
      <c r="F10" s="729"/>
      <c r="G10" s="729"/>
      <c r="H10" s="730"/>
    </row>
    <row r="11" spans="1:13" ht="20.100000000000001" customHeight="1" thickBot="1">
      <c r="A11" s="161"/>
      <c r="B11" s="2"/>
      <c r="C11" s="738" t="s">
        <v>238</v>
      </c>
      <c r="D11" s="739"/>
      <c r="E11" s="739"/>
      <c r="F11" s="739"/>
      <c r="G11" s="91"/>
      <c r="H11" s="90"/>
      <c r="J11" s="754" t="s">
        <v>153</v>
      </c>
      <c r="K11" s="755"/>
      <c r="L11" s="756"/>
    </row>
    <row r="12" spans="1:13" ht="20.100000000000001" customHeight="1">
      <c r="A12" s="161"/>
      <c r="B12" s="2"/>
      <c r="C12" s="1"/>
      <c r="D12" s="5"/>
      <c r="E12" s="5"/>
      <c r="F12" s="5"/>
      <c r="G12" s="216" t="s">
        <v>1</v>
      </c>
      <c r="H12" s="217">
        <f>M7</f>
        <v>678</v>
      </c>
      <c r="K12" s="731"/>
      <c r="L12" s="731"/>
    </row>
    <row r="13" spans="1:13" ht="20.100000000000001" customHeight="1" thickBot="1">
      <c r="A13" s="9"/>
      <c r="B13" s="10"/>
      <c r="C13" s="11"/>
      <c r="D13" s="12"/>
      <c r="E13" s="12"/>
      <c r="F13" s="12"/>
      <c r="G13" s="14"/>
      <c r="H13" s="15"/>
    </row>
  </sheetData>
  <sheetProtection algorithmName="SHA-512" hashValue="OqclQ9u5RgYubDSVb7H8h5a5sctlTzsBPyma6MfJhThc3sHYPc/etVaxOkaStghZbaRQJh/GuTHt+s2W1CNtzA==" saltValue="YrHzLFswM0F2C2TO0WRl2Q==" spinCount="100000" sheet="1" objects="1" scenarios="1"/>
  <mergeCells count="17">
    <mergeCell ref="J11:L11"/>
    <mergeCell ref="C8:H8"/>
    <mergeCell ref="C9:H9"/>
    <mergeCell ref="K12:L12"/>
    <mergeCell ref="A1:B1"/>
    <mergeCell ref="A2:B2"/>
    <mergeCell ref="A3:B3"/>
    <mergeCell ref="C11:F11"/>
    <mergeCell ref="I7:K7"/>
    <mergeCell ref="I1:M1"/>
    <mergeCell ref="A4:B4"/>
    <mergeCell ref="A5:B5"/>
    <mergeCell ref="C1:D1"/>
    <mergeCell ref="E1:H1"/>
    <mergeCell ref="C10:H10"/>
    <mergeCell ref="C6:H6"/>
    <mergeCell ref="C7:H7"/>
  </mergeCells>
  <printOptions horizontalCentered="1" verticalCentered="1"/>
  <pageMargins left="0.45" right="0.45" top="1.25" bottom="0.75" header="0.3" footer="0.3"/>
  <pageSetup scale="6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T44"/>
  <sheetViews>
    <sheetView showGridLines="0" zoomScale="62" zoomScaleNormal="62" workbookViewId="0"/>
  </sheetViews>
  <sheetFormatPr defaultRowHeight="15"/>
  <cols>
    <col min="14" max="14" width="5.7109375" customWidth="1"/>
  </cols>
  <sheetData>
    <row r="1" spans="1:20">
      <c r="N1" s="145"/>
    </row>
    <row r="2" spans="1:20" ht="18.75">
      <c r="A2" s="762" t="s">
        <v>537</v>
      </c>
      <c r="B2" s="762"/>
      <c r="C2" s="762"/>
      <c r="D2" s="762"/>
      <c r="E2" s="762"/>
      <c r="F2" s="762"/>
      <c r="G2" s="762"/>
      <c r="H2" s="762"/>
      <c r="N2" s="145"/>
    </row>
    <row r="3" spans="1:20">
      <c r="N3" s="145"/>
    </row>
    <row r="4" spans="1:20">
      <c r="N4" s="145"/>
    </row>
    <row r="5" spans="1:20">
      <c r="N5" s="145"/>
      <c r="T5" s="143"/>
    </row>
    <row r="6" spans="1:20">
      <c r="N6" s="145"/>
    </row>
    <row r="7" spans="1:20">
      <c r="N7" s="145"/>
    </row>
    <row r="8" spans="1:20">
      <c r="F8" s="160" t="s">
        <v>258</v>
      </c>
      <c r="N8" s="145"/>
    </row>
    <row r="9" spans="1:20">
      <c r="N9" s="145"/>
    </row>
    <row r="10" spans="1:20">
      <c r="N10" s="145"/>
    </row>
    <row r="11" spans="1:20">
      <c r="N11" s="145"/>
    </row>
    <row r="12" spans="1:20">
      <c r="N12" s="145"/>
    </row>
    <row r="13" spans="1:20" ht="15.75" thickBot="1">
      <c r="N13" s="145"/>
    </row>
    <row r="14" spans="1:20">
      <c r="A14" s="757" t="s">
        <v>538</v>
      </c>
      <c r="B14" s="759"/>
      <c r="N14" s="146"/>
      <c r="O14" s="147"/>
      <c r="P14" s="147"/>
      <c r="Q14" s="147"/>
      <c r="R14" s="147"/>
      <c r="S14" s="147"/>
      <c r="T14" s="148"/>
    </row>
    <row r="15" spans="1:20">
      <c r="N15" s="154"/>
      <c r="O15" s="159" t="s">
        <v>262</v>
      </c>
      <c r="P15" s="155"/>
      <c r="Q15" s="155"/>
      <c r="R15" s="155"/>
      <c r="S15" s="155"/>
      <c r="T15" s="156"/>
    </row>
    <row r="16" spans="1:20" ht="15.75" thickBot="1">
      <c r="N16" s="151"/>
      <c r="O16" s="149"/>
      <c r="P16" s="149"/>
      <c r="Q16" s="149"/>
      <c r="R16" s="149"/>
      <c r="S16" s="149"/>
      <c r="T16" s="150"/>
    </row>
    <row r="17" spans="3:16">
      <c r="N17" s="144"/>
    </row>
    <row r="18" spans="3:16">
      <c r="N18" s="144"/>
    </row>
    <row r="19" spans="3:16">
      <c r="N19" s="144"/>
      <c r="P19" s="158" t="s">
        <v>259</v>
      </c>
    </row>
    <row r="20" spans="3:16" ht="18.95" customHeight="1">
      <c r="C20" s="234" t="s">
        <v>539</v>
      </c>
      <c r="N20" s="144"/>
    </row>
    <row r="21" spans="3:16" ht="18.75">
      <c r="H21" s="235" t="s">
        <v>260</v>
      </c>
      <c r="I21" s="157"/>
      <c r="N21" s="144"/>
    </row>
    <row r="22" spans="3:16">
      <c r="N22" s="144"/>
    </row>
    <row r="23" spans="3:16">
      <c r="N23" s="144"/>
    </row>
    <row r="24" spans="3:16" ht="15.75">
      <c r="N24" s="144"/>
      <c r="P24" s="533" t="s">
        <v>464</v>
      </c>
    </row>
    <row r="25" spans="3:16" ht="43.5" customHeight="1">
      <c r="N25" s="144"/>
      <c r="P25" s="534" t="s">
        <v>465</v>
      </c>
    </row>
    <row r="26" spans="3:16" ht="18.75">
      <c r="H26" s="760" t="s">
        <v>260</v>
      </c>
      <c r="I26" s="761"/>
      <c r="N26" s="152"/>
    </row>
    <row r="27" spans="3:16" ht="15.75">
      <c r="N27" s="152"/>
      <c r="P27" s="533" t="s">
        <v>466</v>
      </c>
    </row>
    <row r="28" spans="3:16" ht="15.75">
      <c r="I28" s="757" t="s">
        <v>463</v>
      </c>
      <c r="J28" s="759"/>
      <c r="N28" s="152"/>
      <c r="P28" s="533" t="s">
        <v>540</v>
      </c>
    </row>
    <row r="29" spans="3:16" ht="18.75">
      <c r="D29" s="532" t="s">
        <v>261</v>
      </c>
      <c r="N29" s="152"/>
      <c r="P29" s="533" t="s">
        <v>541</v>
      </c>
    </row>
    <row r="30" spans="3:16">
      <c r="C30" s="764"/>
      <c r="D30" s="765"/>
      <c r="N30" s="152"/>
    </row>
    <row r="31" spans="3:16">
      <c r="N31" s="152"/>
    </row>
    <row r="32" spans="3:16">
      <c r="N32" s="152"/>
    </row>
    <row r="33" spans="4:14">
      <c r="N33" s="152"/>
    </row>
    <row r="34" spans="4:14">
      <c r="N34" s="152"/>
    </row>
    <row r="35" spans="4:14">
      <c r="N35" s="152"/>
    </row>
    <row r="36" spans="4:14" ht="18.75">
      <c r="E36" s="763"/>
      <c r="F36" s="763"/>
      <c r="N36" s="152"/>
    </row>
    <row r="37" spans="4:14">
      <c r="N37" s="152"/>
    </row>
    <row r="38" spans="4:14">
      <c r="N38" s="152"/>
    </row>
    <row r="39" spans="4:14">
      <c r="N39" s="152"/>
    </row>
    <row r="40" spans="4:14">
      <c r="N40" s="152"/>
    </row>
    <row r="41" spans="4:14">
      <c r="N41" s="152"/>
    </row>
    <row r="42" spans="4:14">
      <c r="D42" s="757" t="s">
        <v>542</v>
      </c>
      <c r="E42" s="758"/>
      <c r="F42" s="759"/>
      <c r="N42" s="152"/>
    </row>
    <row r="43" spans="4:14">
      <c r="N43" s="152"/>
    </row>
    <row r="44" spans="4:14" ht="15.75" thickBot="1">
      <c r="N44" s="153"/>
    </row>
  </sheetData>
  <sheetProtection algorithmName="SHA-512" hashValue="+yiI2/zfttNyz8esiOkK6nlHrz5c5/ELKDIqzFoRQclDSgj5xAWRs1OXdd96terM/eCJB3HLq+NcC2N16pW+RQ==" saltValue="WNfhJ8O/yglq/Jairmj3wg==" spinCount="100000" sheet="1" objects="1" scenarios="1"/>
  <mergeCells count="7">
    <mergeCell ref="D42:F42"/>
    <mergeCell ref="H26:I26"/>
    <mergeCell ref="A2:H2"/>
    <mergeCell ref="A14:B14"/>
    <mergeCell ref="E36:F36"/>
    <mergeCell ref="C30:D30"/>
    <mergeCell ref="I28:J28"/>
  </mergeCells>
  <pageMargins left="0.7" right="0.7" top="0.75" bottom="0.75" header="0.3" footer="0.3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38"/>
  <sheetViews>
    <sheetView showGridLines="0" zoomScale="110" zoomScaleNormal="110" workbookViewId="0">
      <selection sqref="A1:I1"/>
    </sheetView>
  </sheetViews>
  <sheetFormatPr defaultRowHeight="15"/>
  <sheetData>
    <row r="1" spans="1:10">
      <c r="A1" s="766" t="s">
        <v>239</v>
      </c>
      <c r="B1" s="767"/>
      <c r="C1" s="767"/>
      <c r="D1" s="767"/>
      <c r="E1" s="767"/>
      <c r="F1" s="767"/>
      <c r="G1" s="767"/>
      <c r="H1" s="767"/>
      <c r="I1" s="767"/>
      <c r="J1" s="140"/>
    </row>
    <row r="2" spans="1:10">
      <c r="A2" s="768" t="s">
        <v>240</v>
      </c>
      <c r="B2" s="769"/>
      <c r="C2" s="769"/>
      <c r="D2" s="769"/>
      <c r="E2" s="769"/>
      <c r="F2" s="769"/>
      <c r="G2" s="769"/>
      <c r="H2" s="769"/>
      <c r="I2" s="769"/>
      <c r="J2" s="140"/>
    </row>
    <row r="3" spans="1:10">
      <c r="A3" s="589" t="s">
        <v>22</v>
      </c>
      <c r="B3" s="66"/>
      <c r="C3" s="66"/>
      <c r="D3" s="66"/>
      <c r="E3" s="66"/>
      <c r="F3" s="590" t="s">
        <v>23</v>
      </c>
      <c r="G3" s="66"/>
      <c r="H3" s="590" t="s">
        <v>24</v>
      </c>
      <c r="I3" s="66"/>
      <c r="J3" s="140"/>
    </row>
    <row r="4" spans="1:10">
      <c r="A4" s="136" t="s">
        <v>241</v>
      </c>
      <c r="B4" s="5"/>
      <c r="C4" s="5"/>
      <c r="D4" s="5"/>
      <c r="E4" s="5"/>
      <c r="F4" s="5"/>
      <c r="G4" s="5"/>
      <c r="H4" s="5"/>
      <c r="I4" s="5"/>
      <c r="J4" s="140"/>
    </row>
    <row r="5" spans="1:10">
      <c r="A5" s="137" t="s">
        <v>242</v>
      </c>
      <c r="B5" s="5"/>
      <c r="C5" s="5"/>
      <c r="D5" s="5"/>
      <c r="E5" s="5"/>
      <c r="F5" s="5"/>
      <c r="G5" s="5"/>
      <c r="H5" s="5"/>
      <c r="I5" s="5"/>
      <c r="J5" s="140"/>
    </row>
    <row r="6" spans="1:10">
      <c r="A6" s="138" t="s">
        <v>243</v>
      </c>
      <c r="B6" s="66"/>
      <c r="C6" s="66"/>
      <c r="D6" s="66"/>
      <c r="E6" s="66"/>
      <c r="F6" s="134">
        <v>7.9</v>
      </c>
      <c r="G6" s="66"/>
      <c r="H6" s="133" t="s">
        <v>372</v>
      </c>
      <c r="I6" s="133"/>
      <c r="J6" s="140"/>
    </row>
    <row r="7" spans="1:10">
      <c r="A7" s="587"/>
      <c r="B7" s="588"/>
      <c r="C7" s="588"/>
      <c r="D7" s="588"/>
      <c r="E7" s="588"/>
      <c r="F7" s="588"/>
      <c r="G7" s="588"/>
      <c r="H7" s="588"/>
      <c r="I7" s="5"/>
      <c r="J7" s="140"/>
    </row>
    <row r="8" spans="1:10">
      <c r="A8" s="136" t="s">
        <v>244</v>
      </c>
      <c r="B8" s="5"/>
      <c r="C8" s="5"/>
      <c r="D8" s="5"/>
      <c r="E8" s="5"/>
      <c r="F8" s="5"/>
      <c r="G8" s="5"/>
      <c r="H8" s="5"/>
      <c r="I8" s="5"/>
      <c r="J8" s="140"/>
    </row>
    <row r="9" spans="1:10">
      <c r="A9" s="137" t="s">
        <v>135</v>
      </c>
      <c r="B9" s="5"/>
      <c r="C9" s="5"/>
      <c r="D9" s="5"/>
      <c r="E9" s="5"/>
      <c r="F9" s="5"/>
      <c r="G9" s="5"/>
      <c r="H9" s="5"/>
      <c r="I9" s="5"/>
      <c r="J9" s="140"/>
    </row>
    <row r="10" spans="1:10">
      <c r="A10" s="137" t="s">
        <v>245</v>
      </c>
      <c r="B10" s="5"/>
      <c r="C10" s="5"/>
      <c r="D10" s="5"/>
      <c r="E10" s="5"/>
      <c r="F10" s="5"/>
      <c r="G10" s="5"/>
      <c r="H10" s="5"/>
      <c r="I10" s="5"/>
      <c r="J10" s="140"/>
    </row>
    <row r="11" spans="1:10">
      <c r="A11" s="137" t="s">
        <v>137</v>
      </c>
      <c r="B11" s="5"/>
      <c r="C11" s="5"/>
      <c r="D11" s="5"/>
      <c r="E11" s="5"/>
      <c r="F11" s="5"/>
      <c r="G11" s="5"/>
      <c r="H11" s="5"/>
      <c r="I11" s="5"/>
      <c r="J11" s="140"/>
    </row>
    <row r="12" spans="1:10">
      <c r="A12" s="138" t="s">
        <v>138</v>
      </c>
      <c r="B12" s="66"/>
      <c r="C12" s="66"/>
      <c r="D12" s="66"/>
      <c r="E12" s="66"/>
      <c r="F12" s="134">
        <v>7.03</v>
      </c>
      <c r="G12" s="66"/>
      <c r="H12" s="133" t="s">
        <v>337</v>
      </c>
      <c r="I12" s="66"/>
      <c r="J12" s="140"/>
    </row>
    <row r="13" spans="1:10">
      <c r="A13" s="135"/>
      <c r="B13" s="5"/>
      <c r="C13" s="5"/>
      <c r="D13" s="5"/>
      <c r="E13" s="5"/>
      <c r="F13" s="105"/>
      <c r="G13" s="5"/>
      <c r="H13" s="105"/>
      <c r="I13" s="5"/>
      <c r="J13" s="140"/>
    </row>
    <row r="14" spans="1:10">
      <c r="A14" s="135"/>
      <c r="B14" s="5"/>
      <c r="C14" s="5"/>
      <c r="D14" s="5"/>
      <c r="E14" s="5"/>
      <c r="F14" s="105"/>
      <c r="G14" s="5"/>
      <c r="H14" s="105"/>
      <c r="I14" s="5"/>
      <c r="J14" s="140"/>
    </row>
    <row r="15" spans="1:10">
      <c r="J15" s="140"/>
    </row>
    <row r="16" spans="1:10">
      <c r="J16" s="140"/>
    </row>
    <row r="17" spans="1:10">
      <c r="J17" s="140"/>
    </row>
    <row r="18" spans="1:10">
      <c r="A18" s="139"/>
      <c r="B18" s="5"/>
      <c r="C18" s="5"/>
      <c r="D18" s="5"/>
      <c r="E18" s="5"/>
      <c r="F18" s="5"/>
      <c r="G18" s="5"/>
      <c r="H18" s="5"/>
      <c r="I18" s="5"/>
      <c r="J18" s="140"/>
    </row>
    <row r="19" spans="1:10">
      <c r="A19" s="140"/>
      <c r="B19" s="5"/>
      <c r="C19" s="5"/>
      <c r="D19" s="5"/>
      <c r="E19" s="5"/>
      <c r="F19" s="5"/>
      <c r="G19" s="5"/>
      <c r="H19" s="5"/>
      <c r="I19" s="5"/>
      <c r="J19" s="140"/>
    </row>
    <row r="20" spans="1:10">
      <c r="A20" s="141" t="s">
        <v>256</v>
      </c>
      <c r="B20" s="5"/>
      <c r="C20" s="5"/>
      <c r="D20" s="5"/>
      <c r="E20" s="5"/>
      <c r="F20" s="5"/>
      <c r="G20" s="5"/>
      <c r="H20" s="5"/>
      <c r="I20" s="5"/>
      <c r="J20" s="140"/>
    </row>
    <row r="21" spans="1:10">
      <c r="A21" s="141" t="s">
        <v>143</v>
      </c>
      <c r="B21" s="5"/>
      <c r="C21" s="5"/>
      <c r="D21" s="5"/>
      <c r="E21" s="5"/>
      <c r="F21" s="5"/>
      <c r="G21" s="5"/>
      <c r="H21" s="5"/>
      <c r="I21" s="5"/>
      <c r="J21" s="140"/>
    </row>
    <row r="22" spans="1:10">
      <c r="A22" s="141" t="s">
        <v>250</v>
      </c>
      <c r="B22" s="5"/>
      <c r="C22" s="5"/>
      <c r="D22" s="5"/>
      <c r="E22" s="5"/>
      <c r="F22" s="5"/>
      <c r="G22" s="5"/>
      <c r="H22" s="5"/>
      <c r="I22" s="5"/>
      <c r="J22" s="140"/>
    </row>
    <row r="23" spans="1:10">
      <c r="A23" s="140"/>
      <c r="B23" s="5"/>
      <c r="C23" s="5"/>
      <c r="D23" s="5"/>
      <c r="E23" s="5"/>
      <c r="F23" s="5"/>
      <c r="G23" s="5"/>
      <c r="H23" s="5"/>
      <c r="I23" s="5"/>
      <c r="J23" s="140"/>
    </row>
    <row r="24" spans="1:10">
      <c r="A24" s="141" t="s">
        <v>257</v>
      </c>
      <c r="B24" s="5"/>
      <c r="C24" s="5"/>
      <c r="D24" s="5"/>
      <c r="E24" s="5"/>
      <c r="F24" s="5"/>
      <c r="G24" s="5"/>
      <c r="H24" s="5"/>
      <c r="I24" s="5"/>
      <c r="J24" s="140"/>
    </row>
    <row r="25" spans="1:10">
      <c r="A25" s="141" t="s">
        <v>246</v>
      </c>
      <c r="B25" s="5"/>
      <c r="C25" s="5"/>
      <c r="D25" s="5"/>
      <c r="E25" s="5"/>
      <c r="F25" s="5"/>
      <c r="G25" s="5"/>
      <c r="H25" s="5"/>
      <c r="I25" s="5"/>
      <c r="J25" s="140"/>
    </row>
    <row r="26" spans="1:10">
      <c r="A26" s="141" t="s">
        <v>247</v>
      </c>
      <c r="B26" s="5"/>
      <c r="C26" s="5"/>
      <c r="D26" s="5"/>
      <c r="E26" s="5"/>
      <c r="F26" s="5"/>
      <c r="G26" s="5"/>
      <c r="H26" s="5"/>
      <c r="I26" s="5"/>
      <c r="J26" s="140"/>
    </row>
    <row r="27" spans="1:10">
      <c r="A27" s="141" t="s">
        <v>248</v>
      </c>
      <c r="B27" s="5"/>
      <c r="C27" s="5"/>
      <c r="D27" s="5"/>
      <c r="E27" s="5"/>
      <c r="F27" s="5"/>
      <c r="G27" s="5"/>
      <c r="H27" s="5"/>
      <c r="I27" s="5"/>
      <c r="J27" s="140"/>
    </row>
    <row r="28" spans="1:10">
      <c r="A28" s="141" t="s">
        <v>249</v>
      </c>
      <c r="B28" s="5"/>
      <c r="C28" s="5"/>
      <c r="D28" s="5"/>
      <c r="E28" s="5"/>
      <c r="F28" s="5"/>
      <c r="G28" s="5"/>
      <c r="H28" s="5"/>
      <c r="I28" s="5"/>
      <c r="J28" s="140"/>
    </row>
    <row r="29" spans="1:10">
      <c r="A29" s="141"/>
      <c r="B29" s="5"/>
      <c r="C29" s="5"/>
      <c r="D29" s="5"/>
      <c r="E29" s="5"/>
      <c r="F29" s="5"/>
      <c r="G29" s="5"/>
      <c r="H29" s="5"/>
      <c r="I29" s="5"/>
      <c r="J29" s="140"/>
    </row>
    <row r="30" spans="1:10">
      <c r="A30" s="770" t="s">
        <v>476</v>
      </c>
      <c r="B30" s="771"/>
      <c r="C30" s="771"/>
      <c r="D30" s="771"/>
      <c r="E30" s="772"/>
      <c r="F30" s="5"/>
      <c r="G30" s="5"/>
      <c r="H30" s="5"/>
      <c r="I30" s="5"/>
      <c r="J30" s="140"/>
    </row>
    <row r="31" spans="1:10">
      <c r="A31" s="773" t="s">
        <v>477</v>
      </c>
      <c r="B31" s="774"/>
      <c r="C31" s="774"/>
      <c r="D31" s="774"/>
      <c r="E31" s="775"/>
      <c r="F31" s="5"/>
      <c r="G31" s="5"/>
      <c r="H31" s="5"/>
      <c r="I31" s="5"/>
      <c r="J31" s="140"/>
    </row>
    <row r="32" spans="1:10">
      <c r="A32" s="141"/>
      <c r="B32" s="5"/>
      <c r="C32" s="5"/>
      <c r="D32" s="5"/>
      <c r="E32" s="5"/>
      <c r="F32" s="5"/>
      <c r="G32" s="5"/>
      <c r="H32" s="5"/>
      <c r="I32" s="5"/>
      <c r="J32" s="140"/>
    </row>
    <row r="33" spans="1:10">
      <c r="A33" s="236" t="s">
        <v>251</v>
      </c>
      <c r="B33" s="237"/>
      <c r="C33" s="237"/>
      <c r="D33" s="237"/>
      <c r="E33" s="237"/>
      <c r="F33" s="5"/>
      <c r="G33" s="5"/>
      <c r="H33" s="5"/>
      <c r="I33" s="5"/>
      <c r="J33" s="140"/>
    </row>
    <row r="34" spans="1:10">
      <c r="A34" s="236" t="s">
        <v>252</v>
      </c>
      <c r="B34" s="237"/>
      <c r="C34" s="237"/>
      <c r="D34" s="237"/>
      <c r="E34" s="237"/>
      <c r="F34" s="5"/>
      <c r="G34" s="5"/>
      <c r="H34" s="5"/>
      <c r="I34" s="5"/>
      <c r="J34" s="140"/>
    </row>
    <row r="35" spans="1:10">
      <c r="A35" s="236" t="s">
        <v>253</v>
      </c>
      <c r="B35" s="237"/>
      <c r="C35" s="237"/>
      <c r="D35" s="237"/>
      <c r="E35" s="237"/>
      <c r="F35" s="5"/>
      <c r="G35" s="5"/>
      <c r="H35" s="5"/>
      <c r="I35" s="5"/>
      <c r="J35" s="140"/>
    </row>
    <row r="36" spans="1:10">
      <c r="A36" s="236" t="s">
        <v>254</v>
      </c>
      <c r="B36" s="237"/>
      <c r="C36" s="237"/>
      <c r="D36" s="237"/>
      <c r="E36" s="237"/>
      <c r="F36" s="5"/>
      <c r="G36" s="5"/>
      <c r="H36" s="5"/>
      <c r="I36" s="5"/>
      <c r="J36" s="140"/>
    </row>
    <row r="37" spans="1:10">
      <c r="A37" s="236" t="s">
        <v>255</v>
      </c>
      <c r="B37" s="237"/>
      <c r="C37" s="237"/>
      <c r="D37" s="237"/>
      <c r="E37" s="237"/>
      <c r="F37" s="5"/>
      <c r="G37" s="5"/>
      <c r="H37" s="5"/>
      <c r="I37" s="5"/>
      <c r="J37" s="140"/>
    </row>
    <row r="38" spans="1:10">
      <c r="A38" s="142"/>
      <c r="B38" s="66"/>
      <c r="C38" s="66"/>
      <c r="D38" s="66"/>
      <c r="E38" s="66"/>
      <c r="F38" s="66"/>
      <c r="G38" s="66"/>
      <c r="H38" s="66"/>
      <c r="I38" s="66"/>
      <c r="J38" s="140"/>
    </row>
  </sheetData>
  <sheetProtection algorithmName="SHA-512" hashValue="UY7z45sKBORDWfxM38t9QAuJrJherCdCZolo6tWmCNfrFL1elhKq0s8ZosOzh5K52uze4BeIzUljrM+sXJ+PEw==" saltValue="ngH1lcjGiVa2YP1O/N9fbw==" spinCount="100000" sheet="1" objects="1" scenarios="1"/>
  <mergeCells count="4">
    <mergeCell ref="A1:I1"/>
    <mergeCell ref="A2:I2"/>
    <mergeCell ref="A30:E30"/>
    <mergeCell ref="A31:E31"/>
  </mergeCells>
  <pageMargins left="0.7" right="0.7" top="0.75" bottom="0.75" header="0.3" footer="0.3"/>
  <pageSetup scale="9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22"/>
  <sheetViews>
    <sheetView showGridLines="0" workbookViewId="0">
      <selection activeCell="L17" sqref="L17"/>
    </sheetView>
  </sheetViews>
  <sheetFormatPr defaultRowHeight="15"/>
  <cols>
    <col min="1" max="1" width="21.7109375" customWidth="1"/>
    <col min="2" max="2" width="6.85546875" customWidth="1"/>
    <col min="3" max="3" width="19.7109375" customWidth="1"/>
    <col min="4" max="4" width="12.7109375" customWidth="1"/>
    <col min="5" max="5" width="20.7109375" customWidth="1"/>
    <col min="6" max="7" width="12.7109375" customWidth="1"/>
    <col min="8" max="8" width="12" customWidth="1"/>
    <col min="9" max="9" width="15.7109375" customWidth="1"/>
    <col min="10" max="12" width="12.7109375" customWidth="1"/>
  </cols>
  <sheetData>
    <row r="1" spans="1:18" ht="34.5" thickBot="1">
      <c r="A1" s="776" t="s">
        <v>161</v>
      </c>
      <c r="B1" s="777"/>
      <c r="C1" s="746" t="s">
        <v>159</v>
      </c>
      <c r="D1" s="748"/>
      <c r="E1" s="748" t="s">
        <v>294</v>
      </c>
      <c r="F1" s="748"/>
      <c r="G1" s="748"/>
      <c r="H1" s="749"/>
      <c r="I1" s="795" t="s">
        <v>153</v>
      </c>
      <c r="J1" s="796"/>
      <c r="K1" s="796"/>
      <c r="L1" s="796"/>
      <c r="M1" s="3"/>
      <c r="N1" s="5"/>
    </row>
    <row r="2" spans="1:18" ht="49.5" customHeight="1" thickBot="1">
      <c r="A2" s="797" t="s">
        <v>273</v>
      </c>
      <c r="B2" s="798"/>
      <c r="C2" s="185" t="s">
        <v>272</v>
      </c>
      <c r="D2" s="73" t="s">
        <v>232</v>
      </c>
      <c r="E2" s="80" t="s">
        <v>409</v>
      </c>
      <c r="F2" s="73" t="s">
        <v>232</v>
      </c>
      <c r="G2" s="194"/>
      <c r="H2" s="195"/>
      <c r="I2" s="93"/>
      <c r="J2" s="244" t="s">
        <v>487</v>
      </c>
      <c r="K2" s="246" t="s">
        <v>410</v>
      </c>
      <c r="L2" s="241" t="s">
        <v>150</v>
      </c>
      <c r="M2" s="903"/>
      <c r="N2" s="5"/>
    </row>
    <row r="3" spans="1:18" ht="30" customHeight="1" thickBot="1">
      <c r="A3" s="799"/>
      <c r="B3" s="800"/>
      <c r="C3" s="115" t="s">
        <v>15</v>
      </c>
      <c r="D3" s="192" t="s">
        <v>152</v>
      </c>
      <c r="E3" s="115" t="s">
        <v>15</v>
      </c>
      <c r="F3" s="192" t="s">
        <v>269</v>
      </c>
      <c r="G3" s="196"/>
      <c r="H3" s="197"/>
      <c r="I3" s="201" t="s">
        <v>145</v>
      </c>
      <c r="J3" s="597">
        <v>30</v>
      </c>
      <c r="K3" s="242">
        <v>32</v>
      </c>
      <c r="L3" s="593">
        <f>ROUNDUP(J3+K3,0)</f>
        <v>62</v>
      </c>
      <c r="M3" s="5"/>
      <c r="N3" s="5"/>
    </row>
    <row r="4" spans="1:18" ht="23.1" customHeight="1" thickBot="1">
      <c r="A4" s="646" t="s">
        <v>11</v>
      </c>
      <c r="B4" s="744"/>
      <c r="C4" s="123">
        <f>H10*'Exterior Trim Data'!F12</f>
        <v>2245.7999999999997</v>
      </c>
      <c r="D4" s="189">
        <f>C4/20</f>
        <v>112.28999999999999</v>
      </c>
      <c r="E4" s="124">
        <f>H10*'Exterior Trim Data'!F7</f>
        <v>2523.5699999999997</v>
      </c>
      <c r="F4" s="189">
        <f>E4/10</f>
        <v>252.35699999999997</v>
      </c>
      <c r="G4" s="198"/>
      <c r="H4" s="199"/>
      <c r="I4" s="201" t="s">
        <v>146</v>
      </c>
      <c r="J4" s="598">
        <v>30</v>
      </c>
      <c r="K4" s="243">
        <v>32</v>
      </c>
      <c r="L4" s="596">
        <f t="shared" ref="L4:L6" si="0">ROUNDUP(J4+K4,0)</f>
        <v>62</v>
      </c>
      <c r="M4" s="5"/>
      <c r="N4" s="5"/>
    </row>
    <row r="5" spans="1:18" ht="23.1" customHeight="1" thickBot="1">
      <c r="A5" s="646" t="s">
        <v>534</v>
      </c>
      <c r="B5" s="647"/>
      <c r="C5" s="190">
        <f>C4</f>
        <v>2245.7999999999997</v>
      </c>
      <c r="D5" s="191"/>
      <c r="E5" s="193">
        <f>E4/10*20</f>
        <v>5047.1399999999994</v>
      </c>
      <c r="F5" s="191"/>
      <c r="G5" s="169"/>
      <c r="H5" s="200"/>
      <c r="I5" s="201" t="s">
        <v>147</v>
      </c>
      <c r="J5" s="598">
        <v>27</v>
      </c>
      <c r="K5" s="243">
        <v>28</v>
      </c>
      <c r="L5" s="594">
        <f t="shared" si="0"/>
        <v>55</v>
      </c>
      <c r="M5" s="5"/>
      <c r="N5" s="5"/>
    </row>
    <row r="6" spans="1:18" ht="20.100000000000001" customHeight="1">
      <c r="A6" s="807" t="s">
        <v>480</v>
      </c>
      <c r="B6" s="808"/>
      <c r="C6" s="780" t="s">
        <v>289</v>
      </c>
      <c r="D6" s="781"/>
      <c r="E6" s="781"/>
      <c r="F6" s="781"/>
      <c r="G6" s="781"/>
      <c r="H6" s="782"/>
      <c r="I6" s="201" t="s">
        <v>148</v>
      </c>
      <c r="J6" s="598">
        <v>27</v>
      </c>
      <c r="K6" s="243">
        <v>28</v>
      </c>
      <c r="L6" s="594">
        <f t="shared" si="0"/>
        <v>55</v>
      </c>
      <c r="M6" s="5"/>
      <c r="N6" s="5"/>
    </row>
    <row r="7" spans="1:18" ht="20.100000000000001" customHeight="1">
      <c r="A7" s="809" t="s">
        <v>481</v>
      </c>
      <c r="B7" s="810"/>
      <c r="C7" s="783" t="s">
        <v>290</v>
      </c>
      <c r="D7" s="784"/>
      <c r="E7" s="784"/>
      <c r="F7" s="784"/>
      <c r="G7" s="784"/>
      <c r="H7" s="785"/>
      <c r="I7" s="238" t="s">
        <v>482</v>
      </c>
      <c r="J7" s="805" t="s">
        <v>483</v>
      </c>
      <c r="K7" s="806"/>
      <c r="L7" s="594">
        <f>'Trim Measr. Worksheet'!C9</f>
        <v>37</v>
      </c>
      <c r="M7" s="5"/>
      <c r="N7" s="5"/>
    </row>
    <row r="8" spans="1:18" ht="20.100000000000001" customHeight="1">
      <c r="A8" s="809" t="s">
        <v>484</v>
      </c>
      <c r="B8" s="810"/>
      <c r="C8" s="786" t="s">
        <v>291</v>
      </c>
      <c r="D8" s="787"/>
      <c r="E8" s="787"/>
      <c r="F8" s="787"/>
      <c r="G8" s="787"/>
      <c r="H8" s="788"/>
      <c r="I8" s="239" t="s">
        <v>510</v>
      </c>
      <c r="J8" s="805" t="s">
        <v>483</v>
      </c>
      <c r="K8" s="806"/>
      <c r="L8" s="594">
        <f>'Trim Measr. Worksheet'!C32</f>
        <v>320</v>
      </c>
      <c r="M8" s="5"/>
      <c r="N8" s="5"/>
    </row>
    <row r="9" spans="1:18" ht="20.100000000000001" customHeight="1">
      <c r="A9" s="809" t="s">
        <v>543</v>
      </c>
      <c r="B9" s="810"/>
      <c r="C9" s="783" t="s">
        <v>292</v>
      </c>
      <c r="D9" s="784"/>
      <c r="E9" s="784"/>
      <c r="F9" s="784"/>
      <c r="G9" s="784"/>
      <c r="H9" s="785"/>
      <c r="I9" s="240" t="s">
        <v>0</v>
      </c>
      <c r="J9" s="805" t="s">
        <v>483</v>
      </c>
      <c r="K9" s="806"/>
      <c r="L9" s="594">
        <f>'Trim Measr. Worksheet'!C42</f>
        <v>0</v>
      </c>
      <c r="M9" s="5"/>
      <c r="N9" s="5"/>
    </row>
    <row r="10" spans="1:18" ht="20.100000000000001" customHeight="1">
      <c r="A10" s="801" t="s">
        <v>485</v>
      </c>
      <c r="B10" s="802"/>
      <c r="C10" s="783" t="s">
        <v>293</v>
      </c>
      <c r="D10" s="784"/>
      <c r="E10" s="784"/>
      <c r="F10" s="789"/>
      <c r="G10" s="16" t="s">
        <v>486</v>
      </c>
      <c r="H10" s="17">
        <f>L13</f>
        <v>591</v>
      </c>
      <c r="I10" s="239" t="s">
        <v>0</v>
      </c>
      <c r="J10" s="805" t="s">
        <v>483</v>
      </c>
      <c r="K10" s="806"/>
      <c r="L10" s="594"/>
      <c r="M10" s="5"/>
      <c r="N10" s="5"/>
    </row>
    <row r="11" spans="1:18" ht="20.100000000000001" customHeight="1" thickBot="1">
      <c r="A11" s="809" t="s">
        <v>488</v>
      </c>
      <c r="B11" s="810"/>
      <c r="C11" s="790"/>
      <c r="D11" s="791"/>
      <c r="E11" s="791"/>
      <c r="F11" s="792"/>
      <c r="G11" s="793" t="s">
        <v>2</v>
      </c>
      <c r="H11" s="794"/>
      <c r="I11" s="239" t="s">
        <v>0</v>
      </c>
      <c r="J11" s="805" t="s">
        <v>483</v>
      </c>
      <c r="K11" s="806"/>
      <c r="L11" s="594"/>
      <c r="M11" s="5"/>
      <c r="N11" s="5"/>
    </row>
    <row r="12" spans="1:18" ht="19.5" customHeight="1" thickBot="1">
      <c r="A12" s="803" t="s">
        <v>255</v>
      </c>
      <c r="B12" s="804"/>
      <c r="C12" s="5"/>
      <c r="D12" s="5"/>
      <c r="E12" s="5"/>
      <c r="F12" s="5"/>
      <c r="G12" s="5"/>
      <c r="H12" s="5"/>
      <c r="I12" s="186" t="s">
        <v>0</v>
      </c>
      <c r="J12" s="805" t="s">
        <v>483</v>
      </c>
      <c r="K12" s="806"/>
      <c r="L12" s="595"/>
      <c r="M12" s="5"/>
      <c r="N12" s="5"/>
    </row>
    <row r="13" spans="1:18" ht="19.5" customHeight="1" thickBot="1">
      <c r="A13" s="6"/>
      <c r="B13" s="5"/>
      <c r="C13" s="5"/>
      <c r="D13" s="5"/>
      <c r="E13" s="5"/>
      <c r="F13" s="5"/>
      <c r="G13" s="5"/>
      <c r="H13" s="5"/>
      <c r="I13" s="778" t="s">
        <v>151</v>
      </c>
      <c r="J13" s="779"/>
      <c r="K13" s="779"/>
      <c r="L13" s="904">
        <f>SUM(L3:L12)</f>
        <v>591</v>
      </c>
      <c r="M13" s="5"/>
      <c r="N13" s="5"/>
    </row>
    <row r="14" spans="1:18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8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8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>
      <c r="A17" s="90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</sheetData>
  <mergeCells count="29">
    <mergeCell ref="A10:B10"/>
    <mergeCell ref="A12:B12"/>
    <mergeCell ref="J12:K12"/>
    <mergeCell ref="A6:B6"/>
    <mergeCell ref="A7:B7"/>
    <mergeCell ref="A8:B8"/>
    <mergeCell ref="A9:B9"/>
    <mergeCell ref="A11:B11"/>
    <mergeCell ref="J7:K7"/>
    <mergeCell ref="J8:K8"/>
    <mergeCell ref="J9:K9"/>
    <mergeCell ref="J10:K10"/>
    <mergeCell ref="J11:K11"/>
    <mergeCell ref="A4:B4"/>
    <mergeCell ref="A5:B5"/>
    <mergeCell ref="A1:B1"/>
    <mergeCell ref="I13:K13"/>
    <mergeCell ref="C6:H6"/>
    <mergeCell ref="C7:H7"/>
    <mergeCell ref="C8:H8"/>
    <mergeCell ref="C9:H9"/>
    <mergeCell ref="C10:F10"/>
    <mergeCell ref="C11:F11"/>
    <mergeCell ref="G11:H11"/>
    <mergeCell ref="C1:D1"/>
    <mergeCell ref="E1:H1"/>
    <mergeCell ref="I1:L1"/>
    <mergeCell ref="A2:B2"/>
    <mergeCell ref="A3:B3"/>
  </mergeCells>
  <printOptions verticalCentered="1"/>
  <pageMargins left="0.7" right="0.7" top="0.75" bottom="0.75" header="0.3" footer="0.3"/>
  <pageSetup scale="6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D46"/>
  <sheetViews>
    <sheetView topLeftCell="A10" workbookViewId="0"/>
  </sheetViews>
  <sheetFormatPr defaultRowHeight="15"/>
  <cols>
    <col min="1" max="1" width="5" customWidth="1"/>
    <col min="2" max="2" width="21.42578125" customWidth="1"/>
    <col min="3" max="3" width="20.7109375" style="592" customWidth="1"/>
    <col min="4" max="4" width="20.7109375" customWidth="1"/>
  </cols>
  <sheetData>
    <row r="1" spans="2:4">
      <c r="B1" t="s">
        <v>490</v>
      </c>
    </row>
    <row r="2" spans="2:4">
      <c r="B2" t="s">
        <v>153</v>
      </c>
    </row>
    <row r="3" spans="2:4">
      <c r="D3" t="s">
        <v>519</v>
      </c>
    </row>
    <row r="4" spans="2:4">
      <c r="B4" s="599" t="s">
        <v>491</v>
      </c>
      <c r="C4" s="600"/>
    </row>
    <row r="5" spans="2:4">
      <c r="B5" s="600" t="s">
        <v>270</v>
      </c>
      <c r="C5" s="600">
        <v>20</v>
      </c>
    </row>
    <row r="6" spans="2:4">
      <c r="B6" s="600" t="s">
        <v>271</v>
      </c>
      <c r="C6" s="600">
        <v>17</v>
      </c>
    </row>
    <row r="7" spans="2:4">
      <c r="B7" s="600" t="s">
        <v>301</v>
      </c>
      <c r="C7" s="600"/>
    </row>
    <row r="8" spans="2:4">
      <c r="B8" s="600" t="s">
        <v>492</v>
      </c>
      <c r="C8" s="600"/>
    </row>
    <row r="9" spans="2:4">
      <c r="B9" s="601" t="s">
        <v>482</v>
      </c>
      <c r="C9" s="600">
        <f>SUM(C5:C8)</f>
        <v>37</v>
      </c>
    </row>
    <row r="10" spans="2:4">
      <c r="B10" s="601"/>
      <c r="C10" s="600"/>
    </row>
    <row r="11" spans="2:4">
      <c r="B11" s="599" t="s">
        <v>493</v>
      </c>
      <c r="C11" s="600"/>
    </row>
    <row r="12" spans="2:4">
      <c r="B12" s="600" t="s">
        <v>274</v>
      </c>
      <c r="C12" s="600">
        <v>22</v>
      </c>
    </row>
    <row r="13" spans="2:4">
      <c r="B13" s="600" t="s">
        <v>275</v>
      </c>
      <c r="C13" s="600">
        <v>22</v>
      </c>
    </row>
    <row r="14" spans="2:4">
      <c r="B14" s="600" t="s">
        <v>276</v>
      </c>
      <c r="C14" s="600">
        <v>22</v>
      </c>
    </row>
    <row r="15" spans="2:4">
      <c r="B15" s="600" t="s">
        <v>277</v>
      </c>
      <c r="C15" s="600">
        <v>30</v>
      </c>
    </row>
    <row r="16" spans="2:4">
      <c r="B16" s="600" t="s">
        <v>494</v>
      </c>
      <c r="C16" s="600">
        <v>30</v>
      </c>
    </row>
    <row r="17" spans="2:3">
      <c r="B17" s="600" t="s">
        <v>495</v>
      </c>
      <c r="C17" s="600">
        <v>52</v>
      </c>
    </row>
    <row r="18" spans="2:3">
      <c r="B18" s="600" t="s">
        <v>496</v>
      </c>
      <c r="C18" s="600">
        <v>52</v>
      </c>
    </row>
    <row r="19" spans="2:3">
      <c r="B19" s="600" t="s">
        <v>497</v>
      </c>
      <c r="C19" s="600">
        <v>32</v>
      </c>
    </row>
    <row r="20" spans="2:3">
      <c r="B20" s="600" t="s">
        <v>498</v>
      </c>
      <c r="C20" s="600">
        <v>32</v>
      </c>
    </row>
    <row r="21" spans="2:3">
      <c r="B21" s="600" t="s">
        <v>499</v>
      </c>
      <c r="C21" s="600">
        <v>26</v>
      </c>
    </row>
    <row r="22" spans="2:3">
      <c r="B22" s="600" t="s">
        <v>500</v>
      </c>
      <c r="C22" s="600"/>
    </row>
    <row r="23" spans="2:3">
      <c r="B23" s="600" t="s">
        <v>501</v>
      </c>
      <c r="C23" s="600"/>
    </row>
    <row r="24" spans="2:3">
      <c r="B24" s="600" t="s">
        <v>502</v>
      </c>
      <c r="C24" s="600"/>
    </row>
    <row r="25" spans="2:3">
      <c r="B25" s="600" t="s">
        <v>503</v>
      </c>
      <c r="C25" s="600"/>
    </row>
    <row r="26" spans="2:3">
      <c r="B26" s="600" t="s">
        <v>504</v>
      </c>
      <c r="C26" s="600"/>
    </row>
    <row r="27" spans="2:3">
      <c r="B27" s="600" t="s">
        <v>505</v>
      </c>
      <c r="C27" s="600"/>
    </row>
    <row r="28" spans="2:3">
      <c r="B28" s="600" t="s">
        <v>506</v>
      </c>
      <c r="C28" s="600"/>
    </row>
    <row r="29" spans="2:3">
      <c r="B29" s="600" t="s">
        <v>507</v>
      </c>
      <c r="C29" s="600"/>
    </row>
    <row r="30" spans="2:3">
      <c r="B30" s="600" t="s">
        <v>508</v>
      </c>
      <c r="C30" s="600"/>
    </row>
    <row r="31" spans="2:3">
      <c r="B31" s="600" t="s">
        <v>509</v>
      </c>
      <c r="C31" s="600"/>
    </row>
    <row r="32" spans="2:3">
      <c r="B32" s="601" t="s">
        <v>510</v>
      </c>
      <c r="C32" s="600">
        <f>SUM(C12:C31)</f>
        <v>320</v>
      </c>
    </row>
    <row r="33" spans="2:3">
      <c r="B33" s="601"/>
      <c r="C33" s="600"/>
    </row>
    <row r="34" spans="2:3">
      <c r="B34" s="599" t="s">
        <v>511</v>
      </c>
      <c r="C34" s="600"/>
    </row>
    <row r="35" spans="2:3">
      <c r="B35" s="600" t="s">
        <v>512</v>
      </c>
      <c r="C35" s="600"/>
    </row>
    <row r="36" spans="2:3">
      <c r="B36" s="600" t="s">
        <v>513</v>
      </c>
      <c r="C36" s="600"/>
    </row>
    <row r="37" spans="2:3">
      <c r="B37" s="600" t="s">
        <v>514</v>
      </c>
      <c r="C37" s="600"/>
    </row>
    <row r="38" spans="2:3">
      <c r="B38" s="600" t="s">
        <v>0</v>
      </c>
      <c r="C38" s="600"/>
    </row>
    <row r="39" spans="2:3">
      <c r="B39" s="600" t="s">
        <v>0</v>
      </c>
      <c r="C39" s="600"/>
    </row>
    <row r="40" spans="2:3">
      <c r="B40" s="600" t="s">
        <v>0</v>
      </c>
      <c r="C40" s="600"/>
    </row>
    <row r="41" spans="2:3">
      <c r="B41" s="600" t="s">
        <v>0</v>
      </c>
      <c r="C41" s="600"/>
    </row>
    <row r="42" spans="2:3">
      <c r="B42" s="601" t="s">
        <v>515</v>
      </c>
      <c r="C42" s="600">
        <f>SUM(C35:C41)</f>
        <v>0</v>
      </c>
    </row>
    <row r="43" spans="2:3">
      <c r="B43" s="599"/>
      <c r="C43" s="600"/>
    </row>
    <row r="44" spans="2:3">
      <c r="B44" s="599" t="s">
        <v>517</v>
      </c>
      <c r="C44" s="600">
        <f>C9+C32+C42</f>
        <v>357</v>
      </c>
    </row>
    <row r="46" spans="2:3">
      <c r="B46" s="608" t="s">
        <v>516</v>
      </c>
      <c r="C46" s="608"/>
    </row>
  </sheetData>
  <sheetProtection algorithmName="SHA-512" hashValue="Xk8a9FkpzoHpHgxrS4sRgSgA/kui5RQx9fKu/+Khw4kvr7H0PX4zKneUw6fgqd+E5iOQGGB880OBJAr3IKlVrA==" saltValue="uyqs3C7jgrp7zGVCnb6Weg==" spinCount="100000" sheet="1" objects="1" scenarios="1"/>
  <mergeCells count="1">
    <mergeCell ref="B46:C4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32"/>
  <sheetViews>
    <sheetView showGridLines="0" workbookViewId="0">
      <selection activeCell="A32" sqref="A32"/>
    </sheetView>
  </sheetViews>
  <sheetFormatPr defaultRowHeight="15"/>
  <sheetData>
    <row r="1" spans="1:8">
      <c r="A1" s="687" t="s">
        <v>296</v>
      </c>
      <c r="B1" s="687"/>
      <c r="C1" s="687"/>
      <c r="D1" s="687"/>
      <c r="E1" s="687"/>
      <c r="F1" s="687"/>
      <c r="G1" s="687"/>
      <c r="H1" s="687"/>
    </row>
    <row r="2" spans="1:8">
      <c r="A2" s="687" t="s">
        <v>470</v>
      </c>
      <c r="B2" s="687"/>
      <c r="C2" s="687"/>
      <c r="D2" s="687"/>
      <c r="E2" s="687"/>
      <c r="F2" s="687"/>
      <c r="G2" s="687"/>
      <c r="H2" s="687"/>
    </row>
    <row r="3" spans="1:8">
      <c r="A3" s="245"/>
      <c r="B3" s="245"/>
      <c r="C3" s="245"/>
      <c r="D3" s="245"/>
      <c r="E3" s="245"/>
    </row>
    <row r="4" spans="1:8">
      <c r="A4" s="48" t="s">
        <v>22</v>
      </c>
      <c r="F4" s="48" t="s">
        <v>489</v>
      </c>
      <c r="H4" s="48" t="s">
        <v>24</v>
      </c>
    </row>
    <row r="5" spans="1:8">
      <c r="A5" s="687" t="s">
        <v>278</v>
      </c>
      <c r="B5" s="687"/>
      <c r="C5" s="687"/>
      <c r="D5" s="687"/>
    </row>
    <row r="6" spans="1:8">
      <c r="A6" s="47" t="s">
        <v>279</v>
      </c>
    </row>
    <row r="7" spans="1:8">
      <c r="A7" s="46" t="s">
        <v>280</v>
      </c>
      <c r="F7" s="88">
        <v>4.2699999999999996</v>
      </c>
      <c r="H7" s="46" t="s">
        <v>190</v>
      </c>
    </row>
    <row r="8" spans="1:8">
      <c r="A8" s="51"/>
    </row>
    <row r="9" spans="1:8">
      <c r="A9" s="687" t="s">
        <v>244</v>
      </c>
      <c r="B9" s="687"/>
      <c r="C9" s="687"/>
      <c r="D9" s="687"/>
    </row>
    <row r="10" spans="1:8">
      <c r="A10" s="46" t="s">
        <v>281</v>
      </c>
    </row>
    <row r="11" spans="1:8">
      <c r="A11" s="46" t="s">
        <v>282</v>
      </c>
    </row>
    <row r="12" spans="1:8">
      <c r="A12" s="46" t="s">
        <v>283</v>
      </c>
      <c r="F12" s="88">
        <v>3.8</v>
      </c>
      <c r="H12" s="46" t="s">
        <v>192</v>
      </c>
    </row>
    <row r="13" spans="1:8">
      <c r="A13" s="51"/>
    </row>
    <row r="14" spans="1:8">
      <c r="A14" s="52" t="s">
        <v>284</v>
      </c>
    </row>
    <row r="15" spans="1:8">
      <c r="A15" s="52" t="s">
        <v>246</v>
      </c>
    </row>
    <row r="16" spans="1:8">
      <c r="A16" s="52" t="s">
        <v>247</v>
      </c>
    </row>
    <row r="17" spans="1:5">
      <c r="A17" s="52" t="s">
        <v>248</v>
      </c>
    </row>
    <row r="18" spans="1:5">
      <c r="A18" s="52" t="s">
        <v>249</v>
      </c>
    </row>
    <row r="19" spans="1:5">
      <c r="A19" s="52"/>
    </row>
    <row r="20" spans="1:5">
      <c r="A20" s="52" t="s">
        <v>142</v>
      </c>
    </row>
    <row r="21" spans="1:5">
      <c r="A21" s="52" t="s">
        <v>143</v>
      </c>
    </row>
    <row r="22" spans="1:5">
      <c r="A22" s="52" t="s">
        <v>250</v>
      </c>
    </row>
    <row r="23" spans="1:5" ht="15.75" thickBot="1">
      <c r="A23" s="52"/>
    </row>
    <row r="24" spans="1:5">
      <c r="A24" s="811" t="s">
        <v>476</v>
      </c>
      <c r="B24" s="812"/>
      <c r="C24" s="812"/>
      <c r="D24" s="812"/>
      <c r="E24" s="813"/>
    </row>
    <row r="25" spans="1:5" ht="15.75" thickBot="1">
      <c r="A25" s="814" t="s">
        <v>477</v>
      </c>
      <c r="B25" s="815"/>
      <c r="C25" s="815"/>
      <c r="D25" s="815"/>
      <c r="E25" s="816"/>
    </row>
    <row r="26" spans="1:5">
      <c r="A26" s="52"/>
    </row>
    <row r="27" spans="1:5">
      <c r="A27" s="187" t="s">
        <v>285</v>
      </c>
    </row>
    <row r="28" spans="1:5">
      <c r="A28" s="187" t="s">
        <v>286</v>
      </c>
    </row>
    <row r="29" spans="1:5">
      <c r="A29" s="187" t="s">
        <v>287</v>
      </c>
    </row>
    <row r="30" spans="1:5">
      <c r="A30" s="187" t="s">
        <v>288</v>
      </c>
    </row>
    <row r="32" spans="1:5">
      <c r="A32" s="188"/>
    </row>
  </sheetData>
  <mergeCells count="6">
    <mergeCell ref="A1:H1"/>
    <mergeCell ref="A24:E24"/>
    <mergeCell ref="A25:E25"/>
    <mergeCell ref="A5:D5"/>
    <mergeCell ref="A9:D9"/>
    <mergeCell ref="A2:H2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Q24"/>
  <sheetViews>
    <sheetView showGridLines="0" workbookViewId="0">
      <selection activeCell="A24" sqref="A24"/>
    </sheetView>
  </sheetViews>
  <sheetFormatPr defaultColWidth="9.140625" defaultRowHeight="15"/>
  <cols>
    <col min="1" max="1" width="21.7109375" style="248" customWidth="1"/>
    <col min="2" max="2" width="0.85546875" style="248" customWidth="1"/>
    <col min="3" max="3" width="33.7109375" style="248" customWidth="1"/>
    <col min="4" max="4" width="11.7109375" style="248" customWidth="1"/>
    <col min="5" max="5" width="26.7109375" style="248" customWidth="1"/>
    <col min="6" max="6" width="11.7109375" style="248" customWidth="1"/>
    <col min="7" max="7" width="25.7109375" style="248" customWidth="1"/>
    <col min="8" max="8" width="11.7109375" style="248" customWidth="1"/>
    <col min="9" max="9" width="26.7109375" style="248" customWidth="1"/>
    <col min="10" max="10" width="11.7109375" style="248" customWidth="1"/>
    <col min="11" max="11" width="26.7109375" style="248" customWidth="1"/>
    <col min="12" max="12" width="11.7109375" style="248" customWidth="1"/>
    <col min="13" max="13" width="9.140625" style="248"/>
    <col min="14" max="15" width="13.7109375" style="248" customWidth="1"/>
    <col min="16" max="16" width="12.7109375" style="248" customWidth="1"/>
    <col min="17" max="17" width="12" style="248" customWidth="1"/>
    <col min="18" max="16384" width="9.140625" style="248"/>
  </cols>
  <sheetData>
    <row r="1" spans="1:17" ht="35.1" customHeight="1" thickBot="1">
      <c r="A1" s="821" t="s">
        <v>298</v>
      </c>
      <c r="B1" s="822"/>
      <c r="C1" s="825" t="s">
        <v>117</v>
      </c>
      <c r="D1" s="662"/>
      <c r="E1" s="818" t="s">
        <v>118</v>
      </c>
      <c r="F1" s="819"/>
      <c r="G1" s="819"/>
      <c r="H1" s="819"/>
      <c r="I1" s="819"/>
      <c r="J1" s="819"/>
      <c r="K1" s="819"/>
      <c r="L1" s="820"/>
      <c r="M1" s="691" t="s">
        <v>153</v>
      </c>
      <c r="N1" s="691"/>
      <c r="O1" s="691"/>
      <c r="P1" s="691"/>
    </row>
    <row r="2" spans="1:17" ht="99.95" customHeight="1" thickBot="1">
      <c r="A2" s="823" t="s">
        <v>4</v>
      </c>
      <c r="B2" s="824"/>
      <c r="C2" s="324" t="s">
        <v>400</v>
      </c>
      <c r="D2" s="272" t="s">
        <v>220</v>
      </c>
      <c r="E2" s="274" t="s">
        <v>405</v>
      </c>
      <c r="F2" s="308" t="s">
        <v>220</v>
      </c>
      <c r="G2" s="273" t="s">
        <v>401</v>
      </c>
      <c r="H2" s="308" t="s">
        <v>220</v>
      </c>
      <c r="I2" s="325" t="s">
        <v>406</v>
      </c>
      <c r="J2" s="308" t="s">
        <v>220</v>
      </c>
      <c r="K2" s="315" t="s">
        <v>402</v>
      </c>
      <c r="L2" s="313" t="s">
        <v>220</v>
      </c>
      <c r="M2" s="312"/>
      <c r="N2" s="302" t="s">
        <v>300</v>
      </c>
      <c r="O2" s="302" t="s">
        <v>299</v>
      </c>
      <c r="P2" s="252" t="s">
        <v>150</v>
      </c>
      <c r="Q2" s="303" t="s">
        <v>302</v>
      </c>
    </row>
    <row r="3" spans="1:17" ht="50.1" customHeight="1" thickBot="1">
      <c r="A3" s="826" t="s">
        <v>323</v>
      </c>
      <c r="B3" s="827"/>
      <c r="C3" s="326" t="s">
        <v>221</v>
      </c>
      <c r="D3" s="277" t="s">
        <v>326</v>
      </c>
      <c r="E3" s="278" t="s">
        <v>221</v>
      </c>
      <c r="F3" s="277" t="s">
        <v>396</v>
      </c>
      <c r="G3" s="276" t="s">
        <v>221</v>
      </c>
      <c r="H3" s="310" t="s">
        <v>396</v>
      </c>
      <c r="I3" s="276" t="s">
        <v>221</v>
      </c>
      <c r="J3" s="310" t="s">
        <v>397</v>
      </c>
      <c r="K3" s="276" t="s">
        <v>221</v>
      </c>
      <c r="L3" s="279" t="s">
        <v>397</v>
      </c>
      <c r="M3" s="256" t="s">
        <v>270</v>
      </c>
      <c r="N3" s="535">
        <v>40</v>
      </c>
      <c r="O3" s="536">
        <v>8.5</v>
      </c>
      <c r="P3" s="256">
        <f>ROUNDUP((((O3*12)*N3)/144),0)</f>
        <v>29</v>
      </c>
      <c r="Q3" s="257">
        <f>(((O3*12)*N3)/144)</f>
        <v>28.333333333333332</v>
      </c>
    </row>
    <row r="4" spans="1:17" ht="24.95" customHeight="1" thickBot="1">
      <c r="A4" s="634" t="s">
        <v>356</v>
      </c>
      <c r="B4" s="635"/>
      <c r="C4" s="317">
        <f>L6*'Entry Door Data'!I30</f>
        <v>835.28</v>
      </c>
      <c r="D4" s="305">
        <f>C4/20</f>
        <v>41.763999999999996</v>
      </c>
      <c r="E4" s="283">
        <f>L6*'Entry Door Data'!I7</f>
        <v>2195.2600000000002</v>
      </c>
      <c r="F4" s="305">
        <f>E4/10</f>
        <v>219.52600000000001</v>
      </c>
      <c r="G4" s="304">
        <f>L6*'Entry Door Data'!I11</f>
        <v>1617.56</v>
      </c>
      <c r="H4" s="311">
        <f>G4/10</f>
        <v>161.756</v>
      </c>
      <c r="I4" s="309">
        <f>L6*'Entry Door Data'!I16</f>
        <v>1688.0500000000002</v>
      </c>
      <c r="J4" s="311">
        <f>I4/10</f>
        <v>168.80500000000001</v>
      </c>
      <c r="K4" s="304">
        <f>L6*'Entry Door Data'!I20</f>
        <v>692.18000000000006</v>
      </c>
      <c r="L4" s="318">
        <f>K4/10</f>
        <v>69.218000000000004</v>
      </c>
      <c r="M4" s="256" t="s">
        <v>271</v>
      </c>
      <c r="N4" s="537">
        <v>36</v>
      </c>
      <c r="O4" s="538">
        <v>8</v>
      </c>
      <c r="P4" s="256">
        <f>ROUNDUP((((O4*12)*N4)/144),0)</f>
        <v>24</v>
      </c>
      <c r="Q4" s="257">
        <f>(((O4*12)*N4)/144)</f>
        <v>24</v>
      </c>
    </row>
    <row r="5" spans="1:17" ht="24.95" customHeight="1" thickBot="1">
      <c r="A5" s="634" t="s">
        <v>327</v>
      </c>
      <c r="B5" s="817"/>
      <c r="C5" s="319">
        <f>C4</f>
        <v>835.28</v>
      </c>
      <c r="D5" s="307"/>
      <c r="E5" s="288">
        <f>(E4/10)*20</f>
        <v>4390.5200000000004</v>
      </c>
      <c r="F5" s="307"/>
      <c r="G5" s="306">
        <f>(G4/10)*20</f>
        <v>3235.12</v>
      </c>
      <c r="H5" s="307"/>
      <c r="I5" s="306">
        <f>(I4/10)*20</f>
        <v>3376.1000000000004</v>
      </c>
      <c r="J5" s="314"/>
      <c r="K5" s="306">
        <f>(K4/10)*20</f>
        <v>1384.3600000000001</v>
      </c>
      <c r="L5" s="320"/>
      <c r="M5" s="256" t="s">
        <v>301</v>
      </c>
      <c r="N5" s="539">
        <v>0</v>
      </c>
      <c r="O5" s="540">
        <v>0</v>
      </c>
      <c r="P5" s="256">
        <f>ROUNDUP((((O5*12)*N5)/144),0)</f>
        <v>0</v>
      </c>
      <c r="Q5" s="257">
        <f>(((O5*12)*N5)/144)</f>
        <v>0</v>
      </c>
    </row>
    <row r="6" spans="1:17" ht="27.95" customHeight="1" thickBot="1">
      <c r="A6" s="254"/>
      <c r="B6" s="249"/>
      <c r="C6" s="840" t="s">
        <v>467</v>
      </c>
      <c r="D6" s="841"/>
      <c r="E6" s="841"/>
      <c r="F6" s="841"/>
      <c r="G6" s="841"/>
      <c r="H6" s="841"/>
      <c r="I6" s="841"/>
      <c r="J6" s="842"/>
      <c r="K6" s="316" t="s">
        <v>1</v>
      </c>
      <c r="L6" s="321">
        <f>P6</f>
        <v>53</v>
      </c>
      <c r="M6" s="838" t="s">
        <v>151</v>
      </c>
      <c r="N6" s="839"/>
      <c r="O6" s="839"/>
      <c r="P6" s="259">
        <f>SUM(P3:P5)</f>
        <v>53</v>
      </c>
      <c r="Q6" s="541">
        <f>SUM(Q3:Q5)</f>
        <v>52.333333333333329</v>
      </c>
    </row>
    <row r="7" spans="1:17" ht="20.100000000000001" customHeight="1">
      <c r="A7" s="254"/>
      <c r="B7" s="249"/>
      <c r="C7" s="323" t="s">
        <v>398</v>
      </c>
      <c r="D7" s="249"/>
      <c r="E7" s="249"/>
      <c r="F7" s="249"/>
      <c r="G7" s="249"/>
      <c r="H7" s="249"/>
      <c r="I7" s="249"/>
      <c r="J7" s="249"/>
      <c r="K7" s="249"/>
      <c r="L7" s="322"/>
      <c r="M7" s="837"/>
      <c r="N7" s="837"/>
      <c r="O7" s="837"/>
      <c r="P7" s="260"/>
    </row>
    <row r="8" spans="1:17" ht="20.100000000000001" customHeight="1">
      <c r="A8" s="254"/>
      <c r="B8" s="249"/>
      <c r="C8" s="828" t="s">
        <v>399</v>
      </c>
      <c r="D8" s="829"/>
      <c r="E8" s="829"/>
      <c r="F8" s="829"/>
      <c r="G8" s="829"/>
      <c r="H8" s="829"/>
      <c r="I8" s="829"/>
      <c r="J8" s="829"/>
      <c r="K8" s="829"/>
      <c r="L8" s="830"/>
    </row>
    <row r="9" spans="1:17" ht="20.100000000000001" customHeight="1">
      <c r="A9" s="254"/>
      <c r="B9" s="249"/>
      <c r="C9" s="828" t="s">
        <v>403</v>
      </c>
      <c r="D9" s="829"/>
      <c r="E9" s="829"/>
      <c r="F9" s="829"/>
      <c r="G9" s="829"/>
      <c r="H9" s="829"/>
      <c r="I9" s="829"/>
      <c r="J9" s="829"/>
      <c r="K9" s="829"/>
      <c r="L9" s="830"/>
    </row>
    <row r="10" spans="1:17" ht="20.100000000000001" customHeight="1">
      <c r="A10" s="254"/>
      <c r="B10" s="249"/>
      <c r="C10" s="828" t="s">
        <v>404</v>
      </c>
      <c r="D10" s="829"/>
      <c r="E10" s="829"/>
      <c r="F10" s="829"/>
      <c r="G10" s="829"/>
      <c r="H10" s="829"/>
      <c r="I10" s="829"/>
      <c r="J10" s="829"/>
      <c r="K10" s="829"/>
      <c r="L10" s="830"/>
    </row>
    <row r="11" spans="1:17" ht="20.100000000000001" customHeight="1">
      <c r="A11" s="254"/>
      <c r="B11" s="249"/>
      <c r="C11" s="831" t="s">
        <v>544</v>
      </c>
      <c r="D11" s="832"/>
      <c r="E11" s="833"/>
      <c r="F11" s="295"/>
      <c r="G11" s="295"/>
      <c r="H11" s="295"/>
      <c r="I11" s="295"/>
      <c r="J11" s="295"/>
      <c r="K11" s="295"/>
      <c r="L11" s="296"/>
    </row>
    <row r="12" spans="1:17" ht="20.100000000000001" customHeight="1">
      <c r="A12" s="254"/>
      <c r="B12" s="249"/>
      <c r="C12" s="834" t="s">
        <v>545</v>
      </c>
      <c r="D12" s="835"/>
      <c r="E12" s="836"/>
      <c r="F12" s="249"/>
      <c r="G12" s="249"/>
      <c r="H12" s="249"/>
      <c r="I12" s="249"/>
      <c r="J12" s="249"/>
      <c r="K12" s="249"/>
      <c r="L12" s="322"/>
    </row>
    <row r="13" spans="1:17" ht="20.100000000000001" customHeight="1" thickBot="1">
      <c r="A13" s="297"/>
      <c r="B13" s="262"/>
      <c r="C13" s="297"/>
      <c r="D13" s="262"/>
      <c r="E13" s="262"/>
      <c r="F13" s="262"/>
      <c r="G13" s="262"/>
      <c r="H13" s="262"/>
      <c r="I13" s="299"/>
      <c r="J13" s="299"/>
      <c r="K13" s="299"/>
      <c r="L13" s="300"/>
    </row>
    <row r="24" spans="1:1">
      <c r="A24" s="327"/>
    </row>
  </sheetData>
  <mergeCells count="16">
    <mergeCell ref="C9:L9"/>
    <mergeCell ref="C10:L10"/>
    <mergeCell ref="C11:E11"/>
    <mergeCell ref="C12:E12"/>
    <mergeCell ref="M1:P1"/>
    <mergeCell ref="M7:O7"/>
    <mergeCell ref="M6:O6"/>
    <mergeCell ref="C6:J6"/>
    <mergeCell ref="C8:L8"/>
    <mergeCell ref="A4:B4"/>
    <mergeCell ref="A5:B5"/>
    <mergeCell ref="E1:L1"/>
    <mergeCell ref="A1:B1"/>
    <mergeCell ref="A2:B2"/>
    <mergeCell ref="C1:D1"/>
    <mergeCell ref="A3:B3"/>
  </mergeCells>
  <printOptions horizontalCentered="1" verticalCentered="1"/>
  <pageMargins left="0.7" right="0.7" top="0.75" bottom="0.75" header="0.3" footer="0.3"/>
  <pageSetup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75"/>
  <sheetViews>
    <sheetView topLeftCell="A46" zoomScale="110" zoomScaleNormal="110" workbookViewId="0">
      <selection activeCell="A72" sqref="A72"/>
    </sheetView>
  </sheetViews>
  <sheetFormatPr defaultRowHeight="15"/>
  <sheetData>
    <row r="1" spans="1:11" ht="18.75">
      <c r="A1" s="618" t="s">
        <v>120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</row>
    <row r="2" spans="1:11" ht="9" customHeight="1">
      <c r="C2" s="61"/>
      <c r="E2" s="61"/>
    </row>
    <row r="3" spans="1:11" ht="17.100000000000001" customHeight="1">
      <c r="A3" s="617" t="s">
        <v>105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</row>
    <row r="4" spans="1:11" ht="15.75">
      <c r="A4" s="616" t="s">
        <v>121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</row>
    <row r="5" spans="1:11" ht="15.75">
      <c r="A5" s="57" t="s">
        <v>61</v>
      </c>
      <c r="C5" s="61"/>
      <c r="E5" s="61"/>
    </row>
    <row r="6" spans="1:11" ht="15.75">
      <c r="A6" s="57" t="s">
        <v>62</v>
      </c>
      <c r="C6" s="61"/>
      <c r="E6" s="61"/>
    </row>
    <row r="7" spans="1:11" ht="15.75">
      <c r="A7" s="57" t="s">
        <v>63</v>
      </c>
      <c r="C7" s="61"/>
      <c r="E7" s="61"/>
    </row>
    <row r="8" spans="1:11" ht="15.75">
      <c r="A8" s="57" t="s">
        <v>64</v>
      </c>
      <c r="C8" s="61"/>
      <c r="E8" s="61"/>
    </row>
    <row r="9" spans="1:11" ht="15.75">
      <c r="A9" s="57" t="s">
        <v>65</v>
      </c>
      <c r="C9" s="61"/>
      <c r="E9" s="61"/>
    </row>
    <row r="10" spans="1:11" ht="15.75">
      <c r="A10" s="57" t="s">
        <v>66</v>
      </c>
      <c r="C10" s="61"/>
      <c r="E10" s="61"/>
    </row>
    <row r="11" spans="1:11" ht="15.75">
      <c r="A11" s="57" t="s">
        <v>67</v>
      </c>
      <c r="C11" s="61"/>
      <c r="E11" s="61"/>
    </row>
    <row r="12" spans="1:11" ht="15.75">
      <c r="A12" s="57" t="s">
        <v>68</v>
      </c>
      <c r="C12" s="61"/>
      <c r="E12" s="61"/>
    </row>
    <row r="13" spans="1:11" ht="15.75">
      <c r="A13" s="57" t="s">
        <v>69</v>
      </c>
      <c r="C13" s="61"/>
      <c r="E13" s="61"/>
    </row>
    <row r="14" spans="1:11" ht="15.75">
      <c r="A14" s="57" t="s">
        <v>70</v>
      </c>
      <c r="C14" s="61"/>
      <c r="E14" s="61"/>
    </row>
    <row r="15" spans="1:11" ht="15.75">
      <c r="A15" s="57" t="s">
        <v>71</v>
      </c>
      <c r="C15" s="61"/>
      <c r="E15" s="61"/>
    </row>
    <row r="16" spans="1:11" ht="15.75">
      <c r="A16" s="57" t="s">
        <v>72</v>
      </c>
      <c r="C16" s="61"/>
      <c r="E16" s="61"/>
    </row>
    <row r="17" spans="1:12" ht="15.75">
      <c r="A17" s="57" t="s">
        <v>73</v>
      </c>
      <c r="C17" s="61"/>
      <c r="E17" s="61"/>
    </row>
    <row r="18" spans="1:12" ht="15.75">
      <c r="A18" s="57" t="s">
        <v>74</v>
      </c>
      <c r="C18" s="61"/>
      <c r="E18" s="61"/>
    </row>
    <row r="19" spans="1:12" ht="15.75">
      <c r="A19" s="57" t="s">
        <v>75</v>
      </c>
      <c r="C19" s="61"/>
      <c r="E19" s="61"/>
    </row>
    <row r="20" spans="1:12" ht="15.75">
      <c r="A20" s="57" t="s">
        <v>76</v>
      </c>
      <c r="C20" s="61"/>
      <c r="E20" s="61"/>
    </row>
    <row r="21" spans="1:12" ht="15.75">
      <c r="A21" s="58" t="s">
        <v>77</v>
      </c>
      <c r="C21" s="61"/>
      <c r="E21" s="61"/>
    </row>
    <row r="22" spans="1:12">
      <c r="A22" s="49"/>
      <c r="C22" s="61"/>
      <c r="E22" s="61"/>
    </row>
    <row r="23" spans="1:12" ht="15.75">
      <c r="A23" s="616" t="s">
        <v>78</v>
      </c>
      <c r="B23" s="616"/>
      <c r="C23" s="616"/>
      <c r="D23" s="616"/>
      <c r="E23" s="616"/>
      <c r="F23" s="616"/>
      <c r="G23" s="616"/>
      <c r="H23" s="616"/>
      <c r="I23" s="616"/>
      <c r="J23" s="616"/>
      <c r="K23" s="616"/>
      <c r="L23" s="65"/>
    </row>
    <row r="24" spans="1:12" ht="15.75">
      <c r="A24" s="57" t="s">
        <v>61</v>
      </c>
      <c r="C24" s="61"/>
      <c r="E24" s="61"/>
    </row>
    <row r="25" spans="1:12" ht="15.75">
      <c r="A25" s="57" t="s">
        <v>79</v>
      </c>
      <c r="C25" s="61"/>
      <c r="E25" s="61"/>
    </row>
    <row r="26" spans="1:12" ht="15.75">
      <c r="A26" s="57" t="s">
        <v>80</v>
      </c>
      <c r="C26" s="61"/>
      <c r="E26" s="61"/>
    </row>
    <row r="27" spans="1:12" ht="15.75">
      <c r="A27" s="57" t="s">
        <v>81</v>
      </c>
      <c r="C27" s="61"/>
      <c r="E27" s="61"/>
    </row>
    <row r="28" spans="1:12" ht="15.75">
      <c r="A28" s="57" t="s">
        <v>82</v>
      </c>
      <c r="C28" s="61"/>
      <c r="E28" s="61"/>
    </row>
    <row r="29" spans="1:12" ht="15.75">
      <c r="A29" s="57" t="s">
        <v>83</v>
      </c>
      <c r="C29" s="61"/>
      <c r="E29" s="61"/>
    </row>
    <row r="30" spans="1:12" ht="15.75">
      <c r="A30" s="57" t="s">
        <v>84</v>
      </c>
      <c r="C30" s="61"/>
      <c r="E30" s="61"/>
    </row>
    <row r="31" spans="1:12" ht="15.75">
      <c r="A31" s="57" t="s">
        <v>85</v>
      </c>
      <c r="C31" s="61"/>
      <c r="E31" s="61"/>
    </row>
    <row r="32" spans="1:12" ht="15.75">
      <c r="A32" s="57" t="s">
        <v>73</v>
      </c>
      <c r="C32" s="61"/>
      <c r="E32" s="61"/>
    </row>
    <row r="33" spans="1:12" ht="15.75">
      <c r="A33" s="57" t="s">
        <v>86</v>
      </c>
      <c r="C33" s="61"/>
      <c r="E33" s="61"/>
    </row>
    <row r="34" spans="1:12" ht="15.75">
      <c r="A34" s="57" t="s">
        <v>87</v>
      </c>
      <c r="C34" s="61"/>
      <c r="E34" s="61"/>
    </row>
    <row r="35" spans="1:12" ht="15.75">
      <c r="A35" s="57" t="s">
        <v>76</v>
      </c>
      <c r="C35" s="61"/>
      <c r="E35" s="61"/>
    </row>
    <row r="36" spans="1:12" ht="15.75">
      <c r="A36" s="619" t="s">
        <v>412</v>
      </c>
      <c r="B36" s="619"/>
      <c r="C36" s="619"/>
      <c r="D36" s="619"/>
      <c r="E36" s="619"/>
      <c r="F36" s="619"/>
      <c r="G36" s="619"/>
      <c r="H36" s="619"/>
      <c r="I36" s="619"/>
      <c r="J36" s="619"/>
    </row>
    <row r="37" spans="1:12">
      <c r="A37" s="66"/>
      <c r="B37" s="66"/>
      <c r="C37" s="67"/>
      <c r="D37" s="66"/>
      <c r="E37" s="67"/>
      <c r="F37" s="66"/>
      <c r="G37" s="66"/>
      <c r="H37" s="66"/>
      <c r="I37" s="66"/>
      <c r="J37" s="66"/>
      <c r="K37" s="66"/>
      <c r="L37" s="66"/>
    </row>
    <row r="38" spans="1:12" ht="15.75">
      <c r="A38" s="59"/>
      <c r="C38" s="61"/>
      <c r="E38" s="61"/>
    </row>
    <row r="39" spans="1:12" ht="17.100000000000001" customHeight="1">
      <c r="A39" s="617" t="s">
        <v>104</v>
      </c>
      <c r="B39" s="617"/>
      <c r="C39" s="617"/>
      <c r="D39" s="617"/>
      <c r="E39" s="617"/>
      <c r="F39" s="617"/>
      <c r="G39" s="617"/>
      <c r="H39" s="617"/>
      <c r="I39" s="617"/>
      <c r="J39" s="617"/>
      <c r="K39" s="617"/>
    </row>
    <row r="40" spans="1:12" ht="15.75">
      <c r="A40" s="59"/>
      <c r="C40" s="61"/>
      <c r="E40" s="61"/>
    </row>
    <row r="41" spans="1:12" ht="15.75">
      <c r="A41" s="616" t="s">
        <v>122</v>
      </c>
      <c r="B41" s="616"/>
      <c r="C41" s="616"/>
      <c r="D41" s="616"/>
      <c r="E41" s="616"/>
      <c r="F41" s="616"/>
      <c r="G41" s="616"/>
      <c r="H41" s="616"/>
      <c r="I41" s="616"/>
      <c r="J41" s="616"/>
      <c r="K41" s="616"/>
    </row>
    <row r="42" spans="1:12" ht="15.75">
      <c r="A42" s="57" t="s">
        <v>61</v>
      </c>
      <c r="C42" s="61"/>
      <c r="E42" s="61"/>
    </row>
    <row r="43" spans="1:12" ht="15.75">
      <c r="A43" s="57" t="s">
        <v>88</v>
      </c>
      <c r="C43" s="61"/>
      <c r="E43" s="61"/>
    </row>
    <row r="44" spans="1:12" ht="15.75">
      <c r="A44" s="57" t="s">
        <v>89</v>
      </c>
      <c r="C44" s="61"/>
      <c r="E44" s="61"/>
    </row>
    <row r="45" spans="1:12" ht="15.75">
      <c r="A45" s="57" t="s">
        <v>90</v>
      </c>
      <c r="C45" s="61"/>
      <c r="E45" s="61"/>
    </row>
    <row r="46" spans="1:12" ht="15.75">
      <c r="A46" s="57" t="s">
        <v>91</v>
      </c>
      <c r="C46" s="61"/>
      <c r="E46" s="61"/>
    </row>
    <row r="47" spans="1:12" ht="15.75">
      <c r="A47" s="57" t="s">
        <v>66</v>
      </c>
      <c r="C47" s="61"/>
      <c r="E47" s="61"/>
    </row>
    <row r="48" spans="1:12" ht="15.75">
      <c r="A48" s="57" t="s">
        <v>92</v>
      </c>
      <c r="C48" s="61"/>
      <c r="E48" s="61"/>
    </row>
    <row r="49" spans="1:11" ht="15.75">
      <c r="A49" s="57" t="s">
        <v>69</v>
      </c>
      <c r="C49" s="61"/>
      <c r="E49" s="61"/>
    </row>
    <row r="50" spans="1:11" ht="15.75">
      <c r="A50" s="57" t="s">
        <v>70</v>
      </c>
      <c r="C50" s="61"/>
      <c r="E50" s="61"/>
    </row>
    <row r="51" spans="1:11" ht="15.75">
      <c r="A51" s="57" t="s">
        <v>93</v>
      </c>
      <c r="C51" s="61"/>
      <c r="E51" s="61"/>
    </row>
    <row r="52" spans="1:11" ht="15.75">
      <c r="A52" s="57" t="s">
        <v>94</v>
      </c>
      <c r="C52" s="61"/>
      <c r="E52" s="61"/>
    </row>
    <row r="53" spans="1:11" ht="15.75">
      <c r="A53" s="57" t="s">
        <v>95</v>
      </c>
      <c r="C53" s="61"/>
      <c r="E53" s="61"/>
    </row>
    <row r="54" spans="1:11" ht="15.75">
      <c r="A54" s="57" t="s">
        <v>96</v>
      </c>
      <c r="C54" s="61"/>
      <c r="E54" s="61"/>
    </row>
    <row r="55" spans="1:11" ht="15.75">
      <c r="A55" s="60" t="s">
        <v>97</v>
      </c>
      <c r="C55" s="61"/>
      <c r="E55" s="61"/>
    </row>
    <row r="56" spans="1:11" ht="15.75">
      <c r="A56" s="58" t="s">
        <v>77</v>
      </c>
      <c r="C56" s="61"/>
      <c r="E56" s="61"/>
    </row>
    <row r="57" spans="1:11">
      <c r="C57" s="61"/>
      <c r="E57" s="61"/>
    </row>
    <row r="58" spans="1:11" ht="15.75">
      <c r="A58" s="616" t="s">
        <v>103</v>
      </c>
      <c r="B58" s="616"/>
      <c r="C58" s="616"/>
      <c r="D58" s="616"/>
      <c r="E58" s="616"/>
      <c r="F58" s="616"/>
      <c r="G58" s="616"/>
      <c r="H58" s="616"/>
      <c r="I58" s="616"/>
      <c r="J58" s="616"/>
      <c r="K58" s="616"/>
    </row>
    <row r="59" spans="1:11" ht="15.75">
      <c r="A59" s="57" t="s">
        <v>61</v>
      </c>
      <c r="C59" s="61"/>
      <c r="E59" s="61"/>
    </row>
    <row r="60" spans="1:11" ht="15.75">
      <c r="A60" s="57" t="s">
        <v>80</v>
      </c>
      <c r="C60" s="61"/>
      <c r="E60" s="61"/>
    </row>
    <row r="61" spans="1:11" ht="15.75">
      <c r="A61" s="57" t="s">
        <v>82</v>
      </c>
      <c r="C61" s="61"/>
      <c r="E61" s="61"/>
    </row>
    <row r="62" spans="1:11" ht="15.75">
      <c r="A62" s="57" t="s">
        <v>83</v>
      </c>
      <c r="C62" s="61"/>
      <c r="E62" s="61"/>
    </row>
    <row r="63" spans="1:11" ht="15.75">
      <c r="A63" s="57" t="s">
        <v>98</v>
      </c>
      <c r="C63" s="61"/>
      <c r="E63" s="61"/>
    </row>
    <row r="64" spans="1:11" ht="15.75">
      <c r="A64" s="57" t="s">
        <v>99</v>
      </c>
      <c r="C64" s="61"/>
      <c r="E64" s="61"/>
    </row>
    <row r="65" spans="1:5" ht="15.75">
      <c r="A65" s="57" t="s">
        <v>100</v>
      </c>
      <c r="C65" s="61"/>
      <c r="E65" s="61"/>
    </row>
    <row r="66" spans="1:5" ht="15.75">
      <c r="A66" s="57" t="s">
        <v>101</v>
      </c>
      <c r="C66" s="61"/>
      <c r="E66" s="61"/>
    </row>
    <row r="67" spans="1:5" ht="15.75">
      <c r="A67" s="57" t="s">
        <v>97</v>
      </c>
      <c r="C67" s="61"/>
      <c r="E67" s="61"/>
    </row>
    <row r="68" spans="1:5">
      <c r="C68" s="61"/>
      <c r="E68" s="61"/>
    </row>
    <row r="69" spans="1:5" ht="15.75">
      <c r="A69" s="58" t="s">
        <v>102</v>
      </c>
      <c r="C69" s="61"/>
      <c r="E69" s="61"/>
    </row>
    <row r="70" spans="1:5">
      <c r="C70" s="61"/>
      <c r="E70" s="61"/>
    </row>
    <row r="71" spans="1:5">
      <c r="C71" s="61"/>
      <c r="E71" s="61"/>
    </row>
    <row r="72" spans="1:5">
      <c r="A72" s="117"/>
      <c r="C72" s="61"/>
      <c r="E72" s="61"/>
    </row>
    <row r="73" spans="1:5">
      <c r="C73" s="61"/>
      <c r="E73" s="61"/>
    </row>
    <row r="74" spans="1:5">
      <c r="C74" s="61"/>
      <c r="E74" s="61"/>
    </row>
    <row r="75" spans="1:5">
      <c r="C75" s="61"/>
      <c r="E75" s="61"/>
    </row>
  </sheetData>
  <mergeCells count="8">
    <mergeCell ref="A58:K58"/>
    <mergeCell ref="A39:K39"/>
    <mergeCell ref="A1:K1"/>
    <mergeCell ref="A3:K3"/>
    <mergeCell ref="A4:K4"/>
    <mergeCell ref="A23:K23"/>
    <mergeCell ref="A41:K41"/>
    <mergeCell ref="A36:J36"/>
  </mergeCells>
  <pageMargins left="0.7" right="0.7" top="0.75" bottom="0.75" header="0.3" footer="0.3"/>
  <pageSetup orientation="landscape" r:id="rId1"/>
  <rowBreaks count="2" manualBreakCount="2">
    <brk id="22" max="11" man="1"/>
    <brk id="37" max="11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L45"/>
  <sheetViews>
    <sheetView showGridLines="0" zoomScaleNormal="100" workbookViewId="0">
      <selection activeCell="A45" sqref="A45"/>
    </sheetView>
  </sheetViews>
  <sheetFormatPr defaultRowHeight="15"/>
  <sheetData>
    <row r="1" spans="1:12" ht="18.75">
      <c r="A1" s="55" t="s">
        <v>472</v>
      </c>
    </row>
    <row r="2" spans="1:12">
      <c r="A2" s="590" t="s">
        <v>22</v>
      </c>
      <c r="B2" s="66"/>
      <c r="C2" s="66"/>
      <c r="D2" s="66"/>
      <c r="E2" s="66"/>
      <c r="F2" s="66"/>
      <c r="G2" s="66"/>
      <c r="H2" s="66"/>
      <c r="I2" s="590" t="s">
        <v>23</v>
      </c>
      <c r="J2" s="66"/>
      <c r="K2" s="590" t="s">
        <v>24</v>
      </c>
    </row>
    <row r="3" spans="1:12">
      <c r="A3" s="47" t="s">
        <v>368</v>
      </c>
    </row>
    <row r="4" spans="1:12">
      <c r="A4" s="46"/>
    </row>
    <row r="5" spans="1:12">
      <c r="A5" s="49" t="s">
        <v>369</v>
      </c>
    </row>
    <row r="6" spans="1:12">
      <c r="A6" s="46" t="s">
        <v>370</v>
      </c>
    </row>
    <row r="7" spans="1:12">
      <c r="A7" s="46" t="s">
        <v>371</v>
      </c>
      <c r="I7" s="88">
        <v>41.42</v>
      </c>
      <c r="K7" s="46" t="s">
        <v>372</v>
      </c>
    </row>
    <row r="8" spans="1:12">
      <c r="A8" s="46"/>
    </row>
    <row r="9" spans="1:12">
      <c r="A9" s="49" t="s">
        <v>373</v>
      </c>
    </row>
    <row r="10" spans="1:12">
      <c r="A10" s="46" t="s">
        <v>374</v>
      </c>
    </row>
    <row r="11" spans="1:12">
      <c r="A11" s="46" t="s">
        <v>371</v>
      </c>
      <c r="I11" s="88">
        <v>30.52</v>
      </c>
      <c r="K11" s="46" t="s">
        <v>372</v>
      </c>
      <c r="L11" s="46"/>
    </row>
    <row r="12" spans="1:12">
      <c r="A12" s="46"/>
    </row>
    <row r="13" spans="1:12">
      <c r="A13" s="49" t="s">
        <v>375</v>
      </c>
    </row>
    <row r="14" spans="1:12">
      <c r="A14" s="46" t="s">
        <v>376</v>
      </c>
    </row>
    <row r="15" spans="1:12">
      <c r="A15" s="46" t="s">
        <v>377</v>
      </c>
    </row>
    <row r="16" spans="1:12">
      <c r="A16" s="46" t="s">
        <v>378</v>
      </c>
      <c r="I16" s="88">
        <v>31.85</v>
      </c>
      <c r="K16" s="46" t="s">
        <v>379</v>
      </c>
    </row>
    <row r="17" spans="1:11">
      <c r="A17" s="49"/>
    </row>
    <row r="18" spans="1:11">
      <c r="A18" s="49" t="s">
        <v>380</v>
      </c>
    </row>
    <row r="19" spans="1:11">
      <c r="A19" s="46" t="s">
        <v>381</v>
      </c>
    </row>
    <row r="20" spans="1:11">
      <c r="A20" s="46" t="s">
        <v>382</v>
      </c>
      <c r="I20" s="88">
        <v>13.06</v>
      </c>
      <c r="K20" s="46" t="s">
        <v>383</v>
      </c>
    </row>
    <row r="21" spans="1:11">
      <c r="A21" s="46"/>
    </row>
    <row r="22" spans="1:11">
      <c r="A22" s="49" t="s">
        <v>384</v>
      </c>
      <c r="I22" s="46" t="s">
        <v>471</v>
      </c>
      <c r="K22" s="46" t="s">
        <v>385</v>
      </c>
    </row>
    <row r="23" spans="1:11">
      <c r="A23" s="46"/>
    </row>
    <row r="24" spans="1:11">
      <c r="A24" s="47" t="s">
        <v>386</v>
      </c>
    </row>
    <row r="25" spans="1:11">
      <c r="A25" s="46"/>
    </row>
    <row r="26" spans="1:11">
      <c r="A26" s="49" t="s">
        <v>387</v>
      </c>
    </row>
    <row r="27" spans="1:11">
      <c r="A27" s="46" t="s">
        <v>388</v>
      </c>
    </row>
    <row r="28" spans="1:11">
      <c r="A28" s="46" t="s">
        <v>389</v>
      </c>
    </row>
    <row r="29" spans="1:11">
      <c r="A29" s="46" t="s">
        <v>390</v>
      </c>
    </row>
    <row r="30" spans="1:11">
      <c r="A30" s="46" t="s">
        <v>391</v>
      </c>
      <c r="I30" s="88">
        <v>15.76</v>
      </c>
      <c r="K30" s="46" t="s">
        <v>337</v>
      </c>
    </row>
    <row r="31" spans="1:11">
      <c r="A31" s="46"/>
    </row>
    <row r="32" spans="1:11">
      <c r="A32" s="52" t="s">
        <v>348</v>
      </c>
    </row>
    <row r="33" spans="1:1">
      <c r="A33" s="52" t="s">
        <v>349</v>
      </c>
    </row>
    <row r="34" spans="1:1">
      <c r="A34" s="52"/>
    </row>
    <row r="35" spans="1:1">
      <c r="A35" s="52" t="s">
        <v>392</v>
      </c>
    </row>
    <row r="36" spans="1:1">
      <c r="A36" s="52" t="s">
        <v>393</v>
      </c>
    </row>
    <row r="37" spans="1:1">
      <c r="A37" s="52"/>
    </row>
    <row r="38" spans="1:1">
      <c r="A38" s="52" t="s">
        <v>394</v>
      </c>
    </row>
    <row r="39" spans="1:1">
      <c r="A39" s="52"/>
    </row>
    <row r="40" spans="1:1">
      <c r="A40" s="52" t="s">
        <v>395</v>
      </c>
    </row>
    <row r="41" spans="1:1">
      <c r="A41" s="52"/>
    </row>
    <row r="42" spans="1:1">
      <c r="A42" s="52" t="s">
        <v>475</v>
      </c>
    </row>
    <row r="43" spans="1:1">
      <c r="A43" s="301" t="s">
        <v>473</v>
      </c>
    </row>
    <row r="45" spans="1:1">
      <c r="A45" s="131"/>
    </row>
  </sheetData>
  <printOptions horizontalCentered="1" verticalCentered="1"/>
  <pageMargins left="0.7" right="0.7" top="0.75" bottom="0.75" header="0.3" footer="0.3"/>
  <pageSetup scale="7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56"/>
  <sheetViews>
    <sheetView showGridLines="0" topLeftCell="A4" zoomScale="88" zoomScaleNormal="88" workbookViewId="0">
      <selection activeCell="A30" sqref="A30"/>
    </sheetView>
  </sheetViews>
  <sheetFormatPr defaultColWidth="9.140625" defaultRowHeight="15"/>
  <cols>
    <col min="1" max="1" width="23.140625" style="248" customWidth="1"/>
    <col min="2" max="2" width="11" style="248" customWidth="1"/>
    <col min="3" max="3" width="17" style="248" customWidth="1"/>
    <col min="4" max="4" width="16.7109375" style="248" customWidth="1"/>
    <col min="5" max="5" width="19.28515625" style="248" customWidth="1"/>
    <col min="6" max="8" width="16.7109375" style="248" customWidth="1"/>
    <col min="9" max="9" width="17.28515625" style="248" customWidth="1"/>
    <col min="10" max="10" width="16.7109375" style="248" customWidth="1"/>
    <col min="11" max="11" width="17.28515625" style="248" customWidth="1"/>
    <col min="12" max="12" width="16.7109375" style="248" customWidth="1"/>
    <col min="13" max="16384" width="9.140625" style="248"/>
  </cols>
  <sheetData>
    <row r="1" spans="1:14" ht="23.25" customHeight="1" thickBot="1">
      <c r="A1" s="644" t="s">
        <v>305</v>
      </c>
      <c r="B1" s="873"/>
      <c r="C1" s="859" t="s">
        <v>117</v>
      </c>
      <c r="D1" s="860"/>
      <c r="E1" s="860" t="s">
        <v>118</v>
      </c>
      <c r="F1" s="860"/>
      <c r="G1" s="860"/>
      <c r="H1" s="860"/>
      <c r="I1" s="860"/>
      <c r="J1" s="860"/>
      <c r="K1" s="860"/>
      <c r="L1" s="861"/>
    </row>
    <row r="2" spans="1:14" ht="111" customHeight="1">
      <c r="A2" s="870" t="s">
        <v>4</v>
      </c>
      <c r="B2" s="871"/>
      <c r="C2" s="544" t="s">
        <v>224</v>
      </c>
      <c r="D2" s="545" t="s">
        <v>220</v>
      </c>
      <c r="E2" s="546" t="s">
        <v>222</v>
      </c>
      <c r="F2" s="547" t="s">
        <v>220</v>
      </c>
      <c r="G2" s="324" t="s">
        <v>411</v>
      </c>
      <c r="H2" s="547" t="s">
        <v>220</v>
      </c>
      <c r="I2" s="548" t="s">
        <v>226</v>
      </c>
      <c r="J2" s="547" t="s">
        <v>220</v>
      </c>
      <c r="K2" s="548" t="s">
        <v>225</v>
      </c>
      <c r="L2" s="549" t="s">
        <v>220</v>
      </c>
      <c r="M2" s="254"/>
    </row>
    <row r="3" spans="1:14" ht="47.25" customHeight="1" thickBot="1">
      <c r="A3" s="826" t="s">
        <v>323</v>
      </c>
      <c r="B3" s="872"/>
      <c r="C3" s="276" t="s">
        <v>221</v>
      </c>
      <c r="D3" s="550" t="s">
        <v>326</v>
      </c>
      <c r="E3" s="278" t="s">
        <v>221</v>
      </c>
      <c r="F3" s="550" t="s">
        <v>223</v>
      </c>
      <c r="G3" s="278" t="s">
        <v>221</v>
      </c>
      <c r="H3" s="550" t="s">
        <v>319</v>
      </c>
      <c r="I3" s="326" t="s">
        <v>221</v>
      </c>
      <c r="J3" s="550" t="s">
        <v>324</v>
      </c>
      <c r="K3" s="326" t="s">
        <v>221</v>
      </c>
      <c r="L3" s="551" t="s">
        <v>324</v>
      </c>
      <c r="M3" s="254"/>
    </row>
    <row r="4" spans="1:14" ht="39.950000000000003" customHeight="1" thickBot="1">
      <c r="A4" s="634" t="s">
        <v>356</v>
      </c>
      <c r="B4" s="635"/>
      <c r="C4" s="552">
        <f>L7*'Porch - Stair Bal. Data'!H28</f>
        <v>856.26</v>
      </c>
      <c r="D4" s="553">
        <f>C4/20</f>
        <v>42.813000000000002</v>
      </c>
      <c r="E4" s="554">
        <f>L7*'Porch - Stair Bal. Data'!H8</f>
        <v>673.08</v>
      </c>
      <c r="F4" s="555">
        <f>E4/10</f>
        <v>67.308000000000007</v>
      </c>
      <c r="G4" s="556">
        <f>L7*'Porch - Stair Bal. Data'!H11</f>
        <v>942.88</v>
      </c>
      <c r="H4" s="555">
        <f>G4/15</f>
        <v>62.858666666666664</v>
      </c>
      <c r="I4" s="556">
        <f>L7*'Porch - Stair Bal. Data'!H15</f>
        <v>1356.1000000000001</v>
      </c>
      <c r="J4" s="557">
        <f>I4/20</f>
        <v>67.805000000000007</v>
      </c>
      <c r="K4" s="556">
        <f>L7*'Porch - Stair Bal. Data'!H20</f>
        <v>1211.97</v>
      </c>
      <c r="L4" s="558">
        <f>K4/20</f>
        <v>60.598500000000001</v>
      </c>
    </row>
    <row r="5" spans="1:14" ht="39.950000000000003" customHeight="1" thickBot="1">
      <c r="A5" s="636" t="s">
        <v>327</v>
      </c>
      <c r="B5" s="637"/>
      <c r="C5" s="559">
        <f>C4</f>
        <v>856.26</v>
      </c>
      <c r="D5" s="560"/>
      <c r="E5" s="561">
        <f>E4*2</f>
        <v>1346.16</v>
      </c>
      <c r="F5" s="562"/>
      <c r="G5" s="563">
        <f>(G4/15)*50</f>
        <v>3142.9333333333334</v>
      </c>
      <c r="H5" s="562"/>
      <c r="I5" s="563">
        <f>(I4/20)*20</f>
        <v>1356.1000000000001</v>
      </c>
      <c r="J5" s="564"/>
      <c r="K5" s="563">
        <f>(K4/20)*20</f>
        <v>1211.97</v>
      </c>
      <c r="L5" s="565"/>
      <c r="N5" s="248">
        <f>50/15</f>
        <v>3.3333333333333335</v>
      </c>
    </row>
    <row r="6" spans="1:14" ht="37.5" customHeight="1" thickBot="1">
      <c r="A6" s="254"/>
      <c r="B6" s="566" t="s">
        <v>219</v>
      </c>
      <c r="C6" s="567" t="s">
        <v>6</v>
      </c>
      <c r="D6" s="568"/>
      <c r="E6" s="568"/>
      <c r="F6" s="568"/>
      <c r="G6" s="568"/>
      <c r="H6" s="568"/>
      <c r="I6" s="568"/>
      <c r="J6" s="568"/>
      <c r="K6" s="568"/>
      <c r="L6" s="569"/>
    </row>
    <row r="7" spans="1:14" ht="20.100000000000001" customHeight="1">
      <c r="A7" s="570" t="s">
        <v>314</v>
      </c>
      <c r="B7" s="542">
        <v>240</v>
      </c>
      <c r="C7" s="863"/>
      <c r="D7" s="863"/>
      <c r="E7" s="863"/>
      <c r="F7" s="863"/>
      <c r="G7" s="863"/>
      <c r="H7" s="863"/>
      <c r="I7" s="863"/>
      <c r="J7" s="863"/>
      <c r="K7" s="571" t="s">
        <v>212</v>
      </c>
      <c r="L7" s="572">
        <f>ROUNDUP((B8*B7)/144,0)</f>
        <v>71</v>
      </c>
      <c r="M7" s="254"/>
    </row>
    <row r="8" spans="1:14" ht="20.100000000000001" customHeight="1" thickBot="1">
      <c r="A8" s="573" t="s">
        <v>365</v>
      </c>
      <c r="B8" s="543">
        <v>42.5</v>
      </c>
      <c r="C8" s="862" t="s">
        <v>216</v>
      </c>
      <c r="D8" s="829"/>
      <c r="E8" s="829"/>
      <c r="F8" s="829"/>
      <c r="G8" s="829"/>
      <c r="H8" s="829"/>
      <c r="I8" s="829"/>
      <c r="J8" s="829"/>
      <c r="K8" s="571" t="s">
        <v>213</v>
      </c>
      <c r="L8" s="574">
        <f>(B8*B7)/144</f>
        <v>70.833333333333329</v>
      </c>
      <c r="M8" s="254"/>
    </row>
    <row r="9" spans="1:14" ht="20.100000000000001" customHeight="1" thickBot="1">
      <c r="A9" s="444"/>
      <c r="B9" s="575"/>
      <c r="C9" s="864" t="s">
        <v>215</v>
      </c>
      <c r="D9" s="862"/>
      <c r="E9" s="862"/>
      <c r="F9" s="862"/>
      <c r="G9" s="862"/>
      <c r="H9" s="862"/>
      <c r="I9" s="862"/>
      <c r="J9" s="862"/>
      <c r="K9" s="862"/>
      <c r="L9" s="865"/>
    </row>
    <row r="10" spans="1:14" ht="20.100000000000001" customHeight="1" thickBot="1">
      <c r="A10" s="576" t="s">
        <v>306</v>
      </c>
      <c r="B10" s="527"/>
      <c r="C10" s="864" t="s">
        <v>214</v>
      </c>
      <c r="D10" s="862"/>
      <c r="E10" s="862"/>
      <c r="F10" s="862"/>
      <c r="G10" s="862"/>
      <c r="H10" s="862"/>
      <c r="I10" s="862"/>
      <c r="J10" s="862"/>
      <c r="K10" s="862"/>
      <c r="L10" s="865"/>
    </row>
    <row r="11" spans="1:14" ht="20.100000000000001" customHeight="1">
      <c r="A11" s="444" t="s">
        <v>307</v>
      </c>
      <c r="B11" s="575"/>
      <c r="C11" s="867" t="s">
        <v>546</v>
      </c>
      <c r="D11" s="868"/>
      <c r="E11" s="868"/>
      <c r="F11" s="868"/>
      <c r="G11" s="868"/>
      <c r="H11" s="868"/>
      <c r="I11" s="868"/>
      <c r="J11" s="868"/>
      <c r="K11" s="868"/>
      <c r="L11" s="869"/>
    </row>
    <row r="12" spans="1:14" ht="20.100000000000001" customHeight="1">
      <c r="A12" s="444" t="s">
        <v>308</v>
      </c>
      <c r="B12" s="575"/>
      <c r="C12" s="666" t="s">
        <v>320</v>
      </c>
      <c r="D12" s="631"/>
      <c r="E12" s="631"/>
      <c r="F12" s="631"/>
      <c r="G12" s="631"/>
      <c r="H12" s="631"/>
      <c r="I12" s="631"/>
      <c r="J12" s="631"/>
      <c r="K12" s="631"/>
      <c r="L12" s="712"/>
    </row>
    <row r="13" spans="1:14" ht="20.100000000000001" customHeight="1">
      <c r="A13" s="444" t="s">
        <v>309</v>
      </c>
      <c r="B13" s="575"/>
      <c r="C13" s="667" t="s">
        <v>547</v>
      </c>
      <c r="D13" s="631"/>
      <c r="E13" s="631"/>
      <c r="F13" s="631"/>
      <c r="G13" s="631"/>
      <c r="H13" s="631"/>
      <c r="I13" s="631"/>
      <c r="J13" s="631"/>
      <c r="K13" s="631"/>
      <c r="L13" s="712"/>
    </row>
    <row r="14" spans="1:14" ht="20.100000000000001" customHeight="1">
      <c r="A14" s="444" t="s">
        <v>310</v>
      </c>
      <c r="B14" s="575"/>
      <c r="C14" s="864" t="s">
        <v>321</v>
      </c>
      <c r="D14" s="829"/>
      <c r="E14" s="829"/>
      <c r="F14" s="829"/>
      <c r="G14" s="829"/>
      <c r="H14" s="829"/>
      <c r="I14" s="829"/>
      <c r="J14" s="829"/>
      <c r="K14" s="829"/>
      <c r="L14" s="830"/>
    </row>
    <row r="15" spans="1:14" ht="20.100000000000001" customHeight="1">
      <c r="A15" s="444" t="s">
        <v>311</v>
      </c>
      <c r="B15" s="575"/>
      <c r="C15" s="864" t="s">
        <v>217</v>
      </c>
      <c r="D15" s="862"/>
      <c r="E15" s="862"/>
      <c r="F15" s="862"/>
      <c r="G15" s="862"/>
      <c r="H15" s="862"/>
      <c r="I15" s="862"/>
      <c r="J15" s="862"/>
      <c r="K15" s="862"/>
      <c r="L15" s="865"/>
    </row>
    <row r="16" spans="1:14" ht="20.100000000000001" customHeight="1" thickBot="1">
      <c r="A16" s="453" t="s">
        <v>548</v>
      </c>
      <c r="B16" s="575"/>
      <c r="C16" s="866" t="s">
        <v>218</v>
      </c>
      <c r="D16" s="829"/>
      <c r="E16" s="829"/>
      <c r="F16" s="829"/>
      <c r="G16" s="829"/>
      <c r="H16" s="829"/>
      <c r="I16" s="829"/>
      <c r="J16" s="829"/>
      <c r="K16" s="829"/>
      <c r="L16" s="830"/>
    </row>
    <row r="17" spans="1:12" ht="20.100000000000001" customHeight="1" thickBot="1">
      <c r="A17" s="453"/>
      <c r="B17" s="577"/>
      <c r="C17" s="843" t="s">
        <v>211</v>
      </c>
      <c r="D17" s="844"/>
      <c r="E17" s="844"/>
      <c r="F17" s="844"/>
      <c r="G17" s="844"/>
      <c r="H17" s="844"/>
      <c r="I17" s="844"/>
      <c r="J17" s="844"/>
      <c r="K17" s="844"/>
      <c r="L17" s="845"/>
    </row>
    <row r="19" spans="1:12">
      <c r="E19" s="851" t="s">
        <v>549</v>
      </c>
      <c r="F19" s="852"/>
      <c r="G19" s="852"/>
      <c r="H19" s="852"/>
      <c r="I19" s="852"/>
      <c r="J19" s="852"/>
      <c r="K19" s="852"/>
      <c r="L19" s="853"/>
    </row>
    <row r="20" spans="1:12">
      <c r="E20" s="854" t="s">
        <v>550</v>
      </c>
      <c r="F20" s="829"/>
      <c r="G20" s="829"/>
      <c r="H20" s="829"/>
      <c r="I20" s="829"/>
      <c r="J20" s="829"/>
      <c r="K20" s="829"/>
      <c r="L20" s="855"/>
    </row>
    <row r="21" spans="1:12">
      <c r="E21" s="854" t="s">
        <v>312</v>
      </c>
      <c r="F21" s="829"/>
      <c r="G21" s="829"/>
      <c r="H21" s="829"/>
      <c r="I21" s="829"/>
      <c r="J21" s="829"/>
      <c r="K21" s="829"/>
      <c r="L21" s="855"/>
    </row>
    <row r="22" spans="1:12">
      <c r="E22" s="856" t="s">
        <v>316</v>
      </c>
      <c r="F22" s="857"/>
      <c r="G22" s="857"/>
      <c r="H22" s="857"/>
      <c r="I22" s="857"/>
      <c r="J22" s="857"/>
      <c r="K22" s="857"/>
      <c r="L22" s="858"/>
    </row>
    <row r="23" spans="1:12">
      <c r="E23" s="846" t="s">
        <v>551</v>
      </c>
      <c r="F23" s="847"/>
      <c r="G23" s="847"/>
      <c r="H23" s="847"/>
      <c r="I23" s="847"/>
      <c r="J23" s="847"/>
      <c r="K23" s="847"/>
      <c r="L23" s="848"/>
    </row>
    <row r="25" spans="1:12">
      <c r="E25" s="578" t="s">
        <v>367</v>
      </c>
      <c r="F25" s="579"/>
      <c r="G25" s="579"/>
      <c r="H25" s="579"/>
      <c r="I25" s="579"/>
      <c r="J25" s="579"/>
      <c r="K25" s="579"/>
      <c r="L25" s="580"/>
    </row>
    <row r="26" spans="1:12">
      <c r="E26" s="846" t="s">
        <v>366</v>
      </c>
      <c r="F26" s="847"/>
      <c r="G26" s="847"/>
      <c r="H26" s="847"/>
      <c r="I26" s="847"/>
      <c r="J26" s="847"/>
      <c r="K26" s="847"/>
      <c r="L26" s="848"/>
    </row>
    <row r="29" spans="1:12">
      <c r="A29" s="849" t="s">
        <v>315</v>
      </c>
      <c r="B29" s="849"/>
      <c r="C29" s="850" t="s">
        <v>313</v>
      </c>
      <c r="D29" s="850"/>
    </row>
    <row r="30" spans="1:12">
      <c r="A30" s="399"/>
    </row>
    <row r="56" spans="4:4">
      <c r="D56" s="581"/>
    </row>
  </sheetData>
  <mergeCells count="26">
    <mergeCell ref="A2:B2"/>
    <mergeCell ref="A3:B3"/>
    <mergeCell ref="A4:B4"/>
    <mergeCell ref="A5:B5"/>
    <mergeCell ref="A1:B1"/>
    <mergeCell ref="C10:L10"/>
    <mergeCell ref="C13:L13"/>
    <mergeCell ref="C14:L14"/>
    <mergeCell ref="C16:L16"/>
    <mergeCell ref="C15:L15"/>
    <mergeCell ref="C12:L12"/>
    <mergeCell ref="C11:L11"/>
    <mergeCell ref="C1:D1"/>
    <mergeCell ref="E1:L1"/>
    <mergeCell ref="C8:J8"/>
    <mergeCell ref="C7:J7"/>
    <mergeCell ref="C9:L9"/>
    <mergeCell ref="C17:L17"/>
    <mergeCell ref="E26:L26"/>
    <mergeCell ref="A29:B29"/>
    <mergeCell ref="C29:D29"/>
    <mergeCell ref="E19:L19"/>
    <mergeCell ref="E20:L20"/>
    <mergeCell ref="E21:L21"/>
    <mergeCell ref="E22:L22"/>
    <mergeCell ref="E23:L23"/>
  </mergeCells>
  <printOptions horizontalCentered="1" verticalCentered="1"/>
  <pageMargins left="0.7" right="0.7" top="0.75" bottom="0.75" header="0.3" footer="0.3"/>
  <pageSetup scale="5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54"/>
  <sheetViews>
    <sheetView showGridLines="0" workbookViewId="0">
      <selection activeCell="A54" sqref="A54"/>
    </sheetView>
  </sheetViews>
  <sheetFormatPr defaultRowHeight="15"/>
  <sheetData>
    <row r="1" spans="1:12" ht="18.75">
      <c r="A1" s="104" t="s">
        <v>479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>
      <c r="A2" s="591" t="s">
        <v>22</v>
      </c>
      <c r="B2" s="66"/>
      <c r="C2" s="66"/>
      <c r="D2" s="66"/>
      <c r="E2" s="66"/>
      <c r="F2" s="66"/>
      <c r="G2" s="66"/>
      <c r="H2" s="590" t="s">
        <v>23</v>
      </c>
      <c r="I2" s="66"/>
      <c r="J2" s="590" t="s">
        <v>24</v>
      </c>
      <c r="K2" s="66"/>
      <c r="L2" s="114"/>
    </row>
    <row r="3" spans="1:12">
      <c r="A3" s="106" t="s">
        <v>185</v>
      </c>
      <c r="B3" s="5"/>
      <c r="C3" s="5"/>
      <c r="D3" s="5"/>
      <c r="E3" s="5"/>
      <c r="F3" s="5"/>
      <c r="G3" s="5"/>
      <c r="H3" s="5"/>
      <c r="I3" s="5"/>
      <c r="J3" s="5"/>
      <c r="K3" s="5"/>
      <c r="L3" s="7"/>
    </row>
    <row r="4" spans="1:12" ht="12.95" customHeight="1">
      <c r="A4" s="107"/>
      <c r="B4" s="5"/>
      <c r="C4" s="5"/>
      <c r="D4" s="5"/>
      <c r="E4" s="5"/>
      <c r="F4" s="5"/>
      <c r="G4" s="5"/>
      <c r="H4" s="5"/>
      <c r="I4" s="5"/>
      <c r="J4" s="5"/>
      <c r="K4" s="5"/>
      <c r="L4" s="7"/>
    </row>
    <row r="5" spans="1:12">
      <c r="A5" s="107" t="s">
        <v>186</v>
      </c>
      <c r="B5" s="5"/>
      <c r="C5" s="5"/>
      <c r="D5" s="5"/>
      <c r="E5" s="5"/>
      <c r="F5" s="5"/>
      <c r="G5" s="5"/>
      <c r="H5" s="5"/>
      <c r="I5" s="5"/>
      <c r="J5" s="5"/>
      <c r="K5" s="5"/>
      <c r="L5" s="7"/>
    </row>
    <row r="6" spans="1:12">
      <c r="A6" s="107" t="s">
        <v>187</v>
      </c>
      <c r="B6" s="5"/>
      <c r="C6" s="5"/>
      <c r="D6" s="5"/>
      <c r="E6" s="5"/>
      <c r="F6" s="5"/>
      <c r="G6" s="5"/>
      <c r="H6" s="5"/>
      <c r="I6" s="5"/>
      <c r="J6" s="5"/>
      <c r="K6" s="5"/>
      <c r="L6" s="7"/>
    </row>
    <row r="7" spans="1:12">
      <c r="A7" s="107" t="s">
        <v>188</v>
      </c>
      <c r="B7" s="5"/>
      <c r="C7" s="5"/>
      <c r="D7" s="5"/>
      <c r="E7" s="5"/>
      <c r="F7" s="5"/>
      <c r="G7" s="5"/>
      <c r="H7" s="5"/>
      <c r="I7" s="5"/>
      <c r="J7" s="5"/>
      <c r="K7" s="5"/>
      <c r="L7" s="7"/>
    </row>
    <row r="8" spans="1:12">
      <c r="A8" s="107" t="s">
        <v>189</v>
      </c>
      <c r="B8" s="5"/>
      <c r="C8" s="5"/>
      <c r="D8" s="5"/>
      <c r="E8" s="5"/>
      <c r="H8" s="108">
        <v>9.48</v>
      </c>
      <c r="I8" s="5"/>
      <c r="J8" s="109" t="s">
        <v>190</v>
      </c>
      <c r="K8" s="5"/>
      <c r="L8" s="7"/>
    </row>
    <row r="9" spans="1:12" ht="12.95" customHeight="1">
      <c r="A9" s="107"/>
      <c r="B9" s="5"/>
      <c r="C9" s="5"/>
      <c r="D9" s="5"/>
      <c r="E9" s="5"/>
      <c r="F9" s="5"/>
      <c r="G9" s="5"/>
      <c r="H9" s="5"/>
      <c r="I9" s="5"/>
      <c r="J9" s="5"/>
      <c r="K9" s="5"/>
      <c r="L9" s="7"/>
    </row>
    <row r="10" spans="1:12" ht="12.95" customHeight="1">
      <c r="A10" s="107" t="s">
        <v>325</v>
      </c>
      <c r="B10" s="5"/>
      <c r="C10" s="5"/>
      <c r="D10" s="5"/>
      <c r="E10" s="5"/>
      <c r="F10" s="5"/>
      <c r="G10" s="5"/>
      <c r="K10" s="5"/>
      <c r="L10" s="7"/>
    </row>
    <row r="11" spans="1:12" ht="12.95" customHeight="1">
      <c r="A11" s="107" t="s">
        <v>317</v>
      </c>
      <c r="B11" s="5"/>
      <c r="C11" s="5"/>
      <c r="D11" s="5"/>
      <c r="E11" s="5"/>
      <c r="F11" s="5"/>
      <c r="G11" s="5"/>
      <c r="H11" s="108">
        <v>13.28</v>
      </c>
      <c r="I11" s="5"/>
      <c r="J11" s="5" t="s">
        <v>318</v>
      </c>
      <c r="K11" s="5"/>
      <c r="L11" s="7"/>
    </row>
    <row r="12" spans="1:12" ht="12.95" customHeight="1">
      <c r="A12" s="107"/>
      <c r="B12" s="5"/>
      <c r="C12" s="5"/>
      <c r="D12" s="5"/>
      <c r="E12" s="5"/>
      <c r="F12" s="5"/>
      <c r="G12" s="5"/>
      <c r="H12" s="5"/>
      <c r="I12" s="5"/>
      <c r="J12" s="5"/>
      <c r="K12" s="5"/>
      <c r="L12" s="7"/>
    </row>
    <row r="13" spans="1:12" ht="12.95" customHeight="1">
      <c r="A13" s="107"/>
      <c r="B13" s="5"/>
      <c r="C13" s="5"/>
      <c r="D13" s="5"/>
      <c r="E13" s="5"/>
      <c r="F13" s="5"/>
      <c r="G13" s="5"/>
      <c r="H13" s="5"/>
      <c r="I13" s="5"/>
      <c r="J13" s="5"/>
      <c r="K13" s="5"/>
      <c r="L13" s="7"/>
    </row>
    <row r="14" spans="1:12">
      <c r="A14" s="107" t="s">
        <v>552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7"/>
    </row>
    <row r="15" spans="1:12">
      <c r="A15" s="107" t="s">
        <v>191</v>
      </c>
      <c r="B15" s="5"/>
      <c r="C15" s="5"/>
      <c r="G15" s="5"/>
      <c r="H15" s="108">
        <v>19.100000000000001</v>
      </c>
      <c r="I15" s="5"/>
      <c r="J15" s="109" t="s">
        <v>322</v>
      </c>
      <c r="K15" s="5"/>
      <c r="L15" s="7"/>
    </row>
    <row r="16" spans="1:12">
      <c r="A16" s="107" t="s">
        <v>193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7"/>
    </row>
    <row r="17" spans="1:12" ht="12.95" customHeight="1">
      <c r="A17" s="107"/>
      <c r="B17" s="5"/>
      <c r="C17" s="5"/>
      <c r="D17" s="5"/>
      <c r="E17" s="5"/>
      <c r="F17" s="5"/>
      <c r="G17" s="5"/>
      <c r="H17" s="5"/>
      <c r="I17" s="5"/>
      <c r="J17" s="5"/>
      <c r="K17" s="5"/>
      <c r="L17" s="7"/>
    </row>
    <row r="18" spans="1:12">
      <c r="A18" s="107" t="s">
        <v>553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7"/>
    </row>
    <row r="19" spans="1:12">
      <c r="A19" s="107" t="s">
        <v>194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7"/>
    </row>
    <row r="20" spans="1:12">
      <c r="A20" s="107" t="s">
        <v>193</v>
      </c>
      <c r="B20" s="5"/>
      <c r="C20" s="5"/>
      <c r="D20" s="5"/>
      <c r="E20" s="5"/>
      <c r="F20" s="5"/>
      <c r="H20" s="108">
        <v>17.07</v>
      </c>
      <c r="I20" s="5"/>
      <c r="J20" s="109" t="s">
        <v>322</v>
      </c>
      <c r="K20" s="5"/>
      <c r="L20" s="7"/>
    </row>
    <row r="21" spans="1:12" ht="12.95" customHeight="1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>
      <c r="A22" s="106" t="s">
        <v>195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7"/>
    </row>
    <row r="23" spans="1:12" ht="12.95" customHeight="1">
      <c r="A23" s="107"/>
      <c r="B23" s="5"/>
      <c r="C23" s="5"/>
      <c r="D23" s="5"/>
      <c r="E23" s="5"/>
      <c r="F23" s="5"/>
      <c r="G23" s="5"/>
      <c r="H23" s="5"/>
      <c r="I23" s="5"/>
      <c r="J23" s="5"/>
      <c r="K23" s="5"/>
      <c r="L23" s="7"/>
    </row>
    <row r="24" spans="1:12">
      <c r="A24" s="107" t="s">
        <v>196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7"/>
    </row>
    <row r="25" spans="1:12">
      <c r="A25" s="107" t="s">
        <v>197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7"/>
    </row>
    <row r="26" spans="1:12">
      <c r="A26" s="107" t="s">
        <v>198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7"/>
    </row>
    <row r="27" spans="1:12">
      <c r="A27" s="107" t="s">
        <v>199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7"/>
    </row>
    <row r="28" spans="1:12">
      <c r="A28" s="107" t="s">
        <v>200</v>
      </c>
      <c r="B28" s="5"/>
      <c r="C28" s="5"/>
      <c r="D28" s="5"/>
      <c r="E28" s="5"/>
      <c r="F28" s="5"/>
      <c r="G28" s="5"/>
      <c r="H28" s="108">
        <v>12.06</v>
      </c>
      <c r="I28" s="5"/>
      <c r="J28" s="109" t="s">
        <v>554</v>
      </c>
      <c r="L28" s="7"/>
    </row>
    <row r="29" spans="1:12" ht="12.95" customHeight="1">
      <c r="A29" s="113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114"/>
    </row>
    <row r="30" spans="1:12">
      <c r="A30" s="94" t="s">
        <v>201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7"/>
    </row>
    <row r="31" spans="1:12">
      <c r="A31" s="94" t="s">
        <v>202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7"/>
    </row>
    <row r="32" spans="1:12">
      <c r="A32" s="94" t="s">
        <v>203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7"/>
    </row>
    <row r="33" spans="1:12">
      <c r="A33" s="94" t="s">
        <v>204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7"/>
    </row>
    <row r="34" spans="1:12">
      <c r="A34" s="94" t="s">
        <v>205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7"/>
    </row>
    <row r="35" spans="1:12">
      <c r="A35" s="94" t="s">
        <v>555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7"/>
    </row>
    <row r="36" spans="1:12">
      <c r="A36" s="94"/>
      <c r="B36" s="5"/>
      <c r="C36" s="5"/>
      <c r="D36" s="5"/>
      <c r="E36" s="5"/>
      <c r="F36" s="5"/>
      <c r="G36" s="5"/>
      <c r="H36" s="5"/>
      <c r="I36" s="5"/>
      <c r="J36" s="5"/>
      <c r="K36" s="5"/>
      <c r="L36" s="7"/>
    </row>
    <row r="37" spans="1:12">
      <c r="A37" s="94" t="s">
        <v>329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7"/>
    </row>
    <row r="38" spans="1:12">
      <c r="A38" s="94" t="s">
        <v>556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7"/>
    </row>
    <row r="39" spans="1:12" ht="12.95" customHeight="1">
      <c r="A39" s="94"/>
      <c r="B39" s="5"/>
      <c r="C39" s="5"/>
      <c r="D39" s="5"/>
      <c r="E39" s="5"/>
      <c r="F39" s="5"/>
      <c r="G39" s="5"/>
      <c r="H39" s="5"/>
      <c r="I39" s="5"/>
      <c r="J39" s="5"/>
      <c r="K39" s="5"/>
      <c r="L39" s="7"/>
    </row>
    <row r="40" spans="1:12">
      <c r="A40" s="94" t="s">
        <v>557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2">
      <c r="A41" s="94" t="s">
        <v>330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2" ht="12.95" customHeight="1">
      <c r="A42" s="94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2">
      <c r="A43" s="94" t="s">
        <v>328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2">
      <c r="A44" s="94" t="s">
        <v>206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7"/>
    </row>
    <row r="45" spans="1:12">
      <c r="A45" s="94" t="s">
        <v>207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7"/>
    </row>
    <row r="46" spans="1:12">
      <c r="A46" s="94" t="s">
        <v>208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7"/>
    </row>
    <row r="47" spans="1:12">
      <c r="A47" s="94" t="s">
        <v>209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7"/>
    </row>
    <row r="48" spans="1:12">
      <c r="A48" s="107" t="s">
        <v>210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7"/>
    </row>
    <row r="49" spans="1:12">
      <c r="A49" s="107" t="s">
        <v>211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7"/>
    </row>
    <row r="50" spans="1:12" ht="15.75" thickBot="1">
      <c r="A50" s="94"/>
      <c r="B50" s="5"/>
      <c r="C50" s="5"/>
      <c r="D50" s="5"/>
      <c r="E50" s="5"/>
      <c r="F50" s="5"/>
      <c r="G50" s="5"/>
      <c r="H50" s="5"/>
      <c r="I50" s="5"/>
      <c r="J50" s="5"/>
      <c r="K50" s="5"/>
      <c r="L50" s="7"/>
    </row>
    <row r="51" spans="1:12">
      <c r="A51" s="874" t="s">
        <v>476</v>
      </c>
      <c r="B51" s="812"/>
      <c r="C51" s="812"/>
      <c r="D51" s="812"/>
      <c r="E51" s="813"/>
      <c r="F51" s="5"/>
      <c r="G51" s="5"/>
      <c r="H51" s="5"/>
      <c r="I51" s="5"/>
      <c r="J51" s="5"/>
      <c r="K51" s="5"/>
      <c r="L51" s="7"/>
    </row>
    <row r="52" spans="1:12" ht="15.75" thickBot="1">
      <c r="A52" s="875" t="s">
        <v>478</v>
      </c>
      <c r="B52" s="876"/>
      <c r="C52" s="876"/>
      <c r="D52" s="876"/>
      <c r="E52" s="877"/>
      <c r="F52" s="12"/>
      <c r="G52" s="12"/>
      <c r="H52" s="12"/>
      <c r="I52" s="12"/>
      <c r="J52" s="12"/>
      <c r="K52" s="12"/>
      <c r="L52" s="116"/>
    </row>
    <row r="54" spans="1:12">
      <c r="A54" s="21"/>
    </row>
  </sheetData>
  <mergeCells count="2">
    <mergeCell ref="A51:E51"/>
    <mergeCell ref="A52:E52"/>
  </mergeCells>
  <pageMargins left="0.7" right="0.7" top="0.75" bottom="0.75" header="0.3" footer="0.3"/>
  <pageSetup scale="6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30"/>
  <sheetViews>
    <sheetView showGridLines="0" zoomScale="92" zoomScaleNormal="92" workbookViewId="0">
      <selection activeCell="F14" sqref="F14"/>
    </sheetView>
  </sheetViews>
  <sheetFormatPr defaultColWidth="9.140625" defaultRowHeight="15"/>
  <cols>
    <col min="1" max="1" width="21.140625" style="248" customWidth="1"/>
    <col min="2" max="2" width="30.7109375" style="248" customWidth="1"/>
    <col min="3" max="3" width="11.7109375" style="248" customWidth="1"/>
    <col min="4" max="4" width="12.7109375" style="248" customWidth="1"/>
    <col min="5" max="5" width="11.7109375" style="248" customWidth="1"/>
    <col min="6" max="6" width="28.7109375" style="298" customWidth="1"/>
    <col min="7" max="7" width="11.7109375" style="248" customWidth="1"/>
    <col min="8" max="8" width="17.7109375" style="248" customWidth="1"/>
    <col min="9" max="9" width="11.7109375" style="248" customWidth="1"/>
    <col min="10" max="10" width="9.140625" style="248"/>
    <col min="11" max="12" width="9.7109375" style="248" customWidth="1"/>
    <col min="13" max="13" width="10.7109375" style="248" customWidth="1"/>
    <col min="14" max="14" width="9.7109375" style="248" customWidth="1"/>
    <col min="15" max="16384" width="9.140625" style="248"/>
  </cols>
  <sheetData>
    <row r="1" spans="1:14" ht="36.75" customHeight="1" thickBot="1">
      <c r="A1" s="247" t="s">
        <v>162</v>
      </c>
      <c r="B1" s="887" t="s">
        <v>117</v>
      </c>
      <c r="C1" s="888"/>
      <c r="D1" s="888"/>
      <c r="E1" s="664"/>
      <c r="F1" s="888" t="s">
        <v>118</v>
      </c>
      <c r="G1" s="888"/>
      <c r="H1" s="888"/>
      <c r="I1" s="889"/>
      <c r="J1" s="690" t="s">
        <v>153</v>
      </c>
      <c r="K1" s="691"/>
      <c r="L1" s="691"/>
      <c r="M1" s="691"/>
      <c r="N1" s="691"/>
    </row>
    <row r="2" spans="1:14" ht="86.25" customHeight="1" thickBot="1">
      <c r="A2" s="270" t="s">
        <v>4</v>
      </c>
      <c r="B2" s="271" t="s">
        <v>357</v>
      </c>
      <c r="C2" s="272" t="s">
        <v>220</v>
      </c>
      <c r="D2" s="273" t="s">
        <v>355</v>
      </c>
      <c r="E2" s="272" t="s">
        <v>220</v>
      </c>
      <c r="F2" s="274" t="s">
        <v>358</v>
      </c>
      <c r="G2" s="272" t="s">
        <v>220</v>
      </c>
      <c r="H2" s="273" t="s">
        <v>359</v>
      </c>
      <c r="I2" s="275" t="s">
        <v>220</v>
      </c>
      <c r="J2" s="250"/>
      <c r="K2" s="251" t="s">
        <v>363</v>
      </c>
      <c r="L2" s="251" t="s">
        <v>364</v>
      </c>
      <c r="M2" s="252" t="s">
        <v>150</v>
      </c>
      <c r="N2" s="253" t="s">
        <v>302</v>
      </c>
    </row>
    <row r="3" spans="1:14" ht="35.25" customHeight="1" thickBot="1">
      <c r="A3" s="254"/>
      <c r="B3" s="276" t="s">
        <v>221</v>
      </c>
      <c r="C3" s="277" t="s">
        <v>353</v>
      </c>
      <c r="D3" s="276" t="s">
        <v>221</v>
      </c>
      <c r="E3" s="277" t="s">
        <v>353</v>
      </c>
      <c r="F3" s="278" t="s">
        <v>221</v>
      </c>
      <c r="G3" s="277" t="s">
        <v>353</v>
      </c>
      <c r="H3" s="276" t="s">
        <v>221</v>
      </c>
      <c r="I3" s="279" t="s">
        <v>319</v>
      </c>
      <c r="J3" s="255" t="s">
        <v>303</v>
      </c>
      <c r="K3" s="266">
        <v>22.25</v>
      </c>
      <c r="L3" s="582">
        <v>96.5</v>
      </c>
      <c r="M3" s="256">
        <f>ROUNDUP((((K3*12)*L3)/144),0)</f>
        <v>179</v>
      </c>
      <c r="N3" s="264">
        <f>(((K3*12)*L3)/144)</f>
        <v>178.92708333333334</v>
      </c>
    </row>
    <row r="4" spans="1:14" ht="26.1" customHeight="1" thickBot="1">
      <c r="A4" s="280" t="s">
        <v>356</v>
      </c>
      <c r="B4" s="281">
        <f>I6*'Exterior Flooring Data'!H18</f>
        <v>2070.16</v>
      </c>
      <c r="C4" s="282">
        <f>B4/20</f>
        <v>103.508</v>
      </c>
      <c r="D4" s="281">
        <f>I6*'Exterior Flooring Data'!H21</f>
        <v>980.12</v>
      </c>
      <c r="E4" s="282">
        <f>D4/20</f>
        <v>49.006</v>
      </c>
      <c r="F4" s="283">
        <f>I6*'Exterior Flooring Data'!H8</f>
        <v>2500.6799999999998</v>
      </c>
      <c r="G4" s="282">
        <f>F4/20</f>
        <v>125.03399999999999</v>
      </c>
      <c r="H4" s="281">
        <f>I6*'Exterior Flooring Data'!H11</f>
        <v>3160.2000000000003</v>
      </c>
      <c r="I4" s="284">
        <f>H4/15</f>
        <v>210.68</v>
      </c>
      <c r="J4" s="255" t="s">
        <v>304</v>
      </c>
      <c r="K4" s="267">
        <v>8.25</v>
      </c>
      <c r="L4" s="583">
        <v>72</v>
      </c>
      <c r="M4" s="256">
        <f>ROUNDUP((((K4*12)*L4)/144),0)</f>
        <v>50</v>
      </c>
      <c r="N4" s="264">
        <f>(((K4*12)*L4)/144)</f>
        <v>49.5</v>
      </c>
    </row>
    <row r="5" spans="1:14" ht="26.1" customHeight="1" thickBot="1">
      <c r="A5" s="285" t="s">
        <v>327</v>
      </c>
      <c r="B5" s="286">
        <f>B4</f>
        <v>2070.16</v>
      </c>
      <c r="C5" s="287"/>
      <c r="D5" s="286">
        <f>D4</f>
        <v>980.12</v>
      </c>
      <c r="E5" s="287"/>
      <c r="F5" s="288">
        <f>F4</f>
        <v>2500.6799999999998</v>
      </c>
      <c r="G5" s="287"/>
      <c r="H5" s="289">
        <f>(H4/15)*20</f>
        <v>4213.6000000000004</v>
      </c>
      <c r="I5" s="290"/>
      <c r="J5" s="255" t="s">
        <v>354</v>
      </c>
      <c r="K5" s="268">
        <v>0</v>
      </c>
      <c r="L5" s="584">
        <v>0</v>
      </c>
      <c r="M5" s="256">
        <f>ROUNDUP((((K5*12)*L5)/144),0)</f>
        <v>0</v>
      </c>
      <c r="N5" s="264">
        <f>(((K5*12)*L5)/144)</f>
        <v>0</v>
      </c>
    </row>
    <row r="6" spans="1:14" ht="26.1" customHeight="1" thickBot="1">
      <c r="A6" s="291"/>
      <c r="B6" s="258" t="s">
        <v>6</v>
      </c>
      <c r="C6" s="249"/>
      <c r="D6" s="249"/>
      <c r="E6" s="249"/>
      <c r="F6" s="292"/>
      <c r="G6" s="249"/>
      <c r="H6" s="293" t="s">
        <v>1</v>
      </c>
      <c r="I6" s="294">
        <f>M6</f>
        <v>229</v>
      </c>
      <c r="J6" s="880" t="s">
        <v>151</v>
      </c>
      <c r="K6" s="839"/>
      <c r="L6" s="839"/>
      <c r="M6" s="259">
        <f>SUM(M2:M4)</f>
        <v>229</v>
      </c>
      <c r="N6" s="269">
        <f>SUM(N2:N4)</f>
        <v>228.42708333333334</v>
      </c>
    </row>
    <row r="7" spans="1:14" ht="20.100000000000001" customHeight="1">
      <c r="A7" s="254"/>
      <c r="B7" s="881" t="s">
        <v>360</v>
      </c>
      <c r="C7" s="882"/>
      <c r="D7" s="882"/>
      <c r="E7" s="882"/>
      <c r="F7" s="882"/>
      <c r="G7" s="882"/>
      <c r="H7" s="882"/>
      <c r="I7" s="883"/>
      <c r="J7" s="878"/>
      <c r="K7" s="879"/>
      <c r="L7" s="879"/>
      <c r="M7" s="265"/>
      <c r="N7" s="263"/>
    </row>
    <row r="8" spans="1:14" ht="20.100000000000001" customHeight="1">
      <c r="A8" s="254"/>
      <c r="B8" s="884" t="s">
        <v>361</v>
      </c>
      <c r="C8" s="885"/>
      <c r="D8" s="885"/>
      <c r="E8" s="885"/>
      <c r="F8" s="885"/>
      <c r="G8" s="885"/>
      <c r="H8" s="885"/>
      <c r="I8" s="886"/>
    </row>
    <row r="9" spans="1:14" ht="20.100000000000001" customHeight="1">
      <c r="A9" s="254"/>
      <c r="B9" s="881" t="s">
        <v>362</v>
      </c>
      <c r="C9" s="882"/>
      <c r="D9" s="882"/>
      <c r="E9" s="882"/>
      <c r="F9" s="882"/>
      <c r="G9" s="882"/>
      <c r="H9" s="882"/>
      <c r="I9" s="883"/>
    </row>
    <row r="10" spans="1:14" ht="20.100000000000001" customHeight="1">
      <c r="A10" s="254"/>
      <c r="B10" s="906"/>
      <c r="C10" s="906"/>
      <c r="D10" s="906"/>
      <c r="E10" s="906"/>
      <c r="F10" s="906"/>
      <c r="G10" s="906"/>
      <c r="H10" s="906"/>
      <c r="I10" s="906"/>
    </row>
    <row r="11" spans="1:14" ht="38.25" customHeight="1">
      <c r="A11" s="254"/>
      <c r="B11" s="908"/>
      <c r="C11" s="905"/>
      <c r="D11" s="905"/>
      <c r="E11" s="905"/>
      <c r="F11" s="905"/>
      <c r="G11" s="905"/>
      <c r="H11" s="905"/>
      <c r="I11" s="905"/>
    </row>
    <row r="12" spans="1:14" ht="20.100000000000001" customHeight="1">
      <c r="A12" s="249"/>
      <c r="B12" s="717"/>
      <c r="C12" s="717"/>
      <c r="D12" s="717"/>
      <c r="E12" s="717"/>
      <c r="F12" s="717"/>
      <c r="G12" s="717"/>
      <c r="H12" s="717"/>
      <c r="I12" s="717"/>
      <c r="J12" s="249"/>
    </row>
    <row r="13" spans="1:14" ht="20.100000000000001" customHeight="1">
      <c r="A13" s="249"/>
      <c r="B13" s="717"/>
      <c r="C13" s="717"/>
      <c r="D13" s="717"/>
      <c r="E13" s="717"/>
      <c r="F13" s="717"/>
      <c r="G13" s="717"/>
      <c r="H13" s="717"/>
      <c r="I13" s="717"/>
      <c r="J13" s="249"/>
    </row>
    <row r="14" spans="1:14" ht="20.100000000000001" customHeight="1">
      <c r="A14" s="249"/>
      <c r="B14" s="249"/>
      <c r="C14" s="249"/>
      <c r="D14" s="249"/>
      <c r="E14" s="249"/>
      <c r="F14" s="292"/>
      <c r="G14" s="249"/>
      <c r="H14" s="907"/>
      <c r="I14" s="907"/>
      <c r="J14" s="249"/>
    </row>
    <row r="15" spans="1:14">
      <c r="A15" s="249"/>
      <c r="B15" s="249"/>
      <c r="C15" s="249"/>
      <c r="D15" s="249"/>
      <c r="E15" s="249"/>
      <c r="F15" s="292"/>
      <c r="G15" s="249"/>
      <c r="H15" s="249"/>
      <c r="I15" s="249"/>
      <c r="J15" s="249"/>
    </row>
    <row r="30" spans="2:13">
      <c r="B30" s="850"/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</row>
  </sheetData>
  <mergeCells count="12">
    <mergeCell ref="J1:N1"/>
    <mergeCell ref="B7:I7"/>
    <mergeCell ref="B8:I8"/>
    <mergeCell ref="B9:I9"/>
    <mergeCell ref="B1:E1"/>
    <mergeCell ref="F1:I1"/>
    <mergeCell ref="B30:M30"/>
    <mergeCell ref="B11:I11"/>
    <mergeCell ref="J7:L7"/>
    <mergeCell ref="J6:L6"/>
    <mergeCell ref="B12:I12"/>
    <mergeCell ref="B13:I13"/>
  </mergeCells>
  <printOptions horizontalCentered="1" verticalCentered="1"/>
  <pageMargins left="0.7" right="0.7" top="0.75" bottom="0.75" header="0.3" footer="0.3"/>
  <pageSetup scale="5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J31"/>
  <sheetViews>
    <sheetView workbookViewId="0">
      <selection activeCell="E34" sqref="E34"/>
    </sheetView>
  </sheetViews>
  <sheetFormatPr defaultRowHeight="15"/>
  <cols>
    <col min="6" max="6" width="10.28515625" customWidth="1"/>
  </cols>
  <sheetData>
    <row r="1" spans="1:10" ht="18.75">
      <c r="A1" s="55" t="s">
        <v>331</v>
      </c>
    </row>
    <row r="2" spans="1:10">
      <c r="A2" s="48" t="s">
        <v>22</v>
      </c>
      <c r="H2" s="48" t="s">
        <v>23</v>
      </c>
      <c r="J2" s="48" t="s">
        <v>24</v>
      </c>
    </row>
    <row r="3" spans="1:10">
      <c r="A3" s="49" t="s">
        <v>332</v>
      </c>
    </row>
    <row r="4" spans="1:10">
      <c r="A4" s="46"/>
    </row>
    <row r="5" spans="1:10">
      <c r="A5" s="49" t="s">
        <v>333</v>
      </c>
    </row>
    <row r="6" spans="1:10">
      <c r="A6" s="46" t="s">
        <v>334</v>
      </c>
    </row>
    <row r="7" spans="1:10">
      <c r="A7" s="46" t="s">
        <v>335</v>
      </c>
    </row>
    <row r="8" spans="1:10">
      <c r="A8" s="46" t="s">
        <v>336</v>
      </c>
      <c r="H8" s="88">
        <v>10.92</v>
      </c>
      <c r="J8" s="46" t="s">
        <v>337</v>
      </c>
    </row>
    <row r="9" spans="1:10">
      <c r="A9" s="46"/>
    </row>
    <row r="10" spans="1:10">
      <c r="A10" s="46" t="s">
        <v>338</v>
      </c>
    </row>
    <row r="11" spans="1:10">
      <c r="A11" s="46" t="s">
        <v>339</v>
      </c>
      <c r="H11" s="88">
        <v>13.8</v>
      </c>
      <c r="J11" s="46" t="s">
        <v>318</v>
      </c>
    </row>
    <row r="12" spans="1:10">
      <c r="A12" s="46" t="s">
        <v>340</v>
      </c>
    </row>
    <row r="13" spans="1:10">
      <c r="A13" s="49" t="s">
        <v>341</v>
      </c>
    </row>
    <row r="14" spans="1:10">
      <c r="A14" s="46"/>
    </row>
    <row r="15" spans="1:10">
      <c r="A15" s="46" t="s">
        <v>342</v>
      </c>
    </row>
    <row r="16" spans="1:10">
      <c r="A16" s="46" t="s">
        <v>343</v>
      </c>
    </row>
    <row r="17" spans="1:10">
      <c r="A17" s="46" t="s">
        <v>344</v>
      </c>
    </row>
    <row r="18" spans="1:10">
      <c r="A18" s="46" t="s">
        <v>345</v>
      </c>
      <c r="H18" s="88">
        <v>9.0399999999999991</v>
      </c>
      <c r="J18" s="46" t="s">
        <v>337</v>
      </c>
    </row>
    <row r="19" spans="1:10">
      <c r="A19" s="46"/>
    </row>
    <row r="20" spans="1:10">
      <c r="A20" s="46" t="s">
        <v>346</v>
      </c>
    </row>
    <row r="21" spans="1:10">
      <c r="A21" s="46" t="s">
        <v>347</v>
      </c>
      <c r="H21" s="88">
        <v>4.28</v>
      </c>
      <c r="J21" s="46" t="s">
        <v>337</v>
      </c>
    </row>
    <row r="22" spans="1:10">
      <c r="A22" s="89"/>
    </row>
    <row r="23" spans="1:10">
      <c r="A23" s="52" t="s">
        <v>348</v>
      </c>
    </row>
    <row r="24" spans="1:10">
      <c r="A24" s="52" t="s">
        <v>349</v>
      </c>
    </row>
    <row r="25" spans="1:10">
      <c r="A25" s="52"/>
    </row>
    <row r="26" spans="1:10">
      <c r="A26" s="52" t="s">
        <v>350</v>
      </c>
    </row>
    <row r="27" spans="1:10">
      <c r="A27" s="52" t="s">
        <v>351</v>
      </c>
    </row>
    <row r="28" spans="1:10">
      <c r="A28" s="52" t="s">
        <v>352</v>
      </c>
    </row>
    <row r="29" spans="1:10">
      <c r="A29" s="52"/>
    </row>
    <row r="30" spans="1:10">
      <c r="A30" s="602" t="s">
        <v>475</v>
      </c>
      <c r="B30" s="603"/>
      <c r="C30" s="603"/>
      <c r="D30" s="603"/>
      <c r="E30" s="603"/>
      <c r="F30" s="604"/>
    </row>
    <row r="31" spans="1:10">
      <c r="A31" s="605" t="s">
        <v>473</v>
      </c>
      <c r="B31" s="66"/>
      <c r="C31" s="66"/>
      <c r="D31" s="66"/>
      <c r="E31" s="66"/>
      <c r="F31" s="606"/>
    </row>
  </sheetData>
  <sheetProtection algorithmName="SHA-512" hashValue="QUyOKOzS93S9HdOUd34Ej4SajI8kPRw3UgHg86G/lC+0Qgfs/KVYFvxr19kJVeFBb0O9FhbP9XuVBZuRankIDw==" saltValue="TdKscurpnQkO7CThyneQ/g==" spinCount="100000" sheet="1" objects="1" scenarios="1"/>
  <printOptions horizontalCentered="1" vertic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I12"/>
  <sheetViews>
    <sheetView showGridLines="0" zoomScale="130" zoomScaleNormal="130" workbookViewId="0">
      <selection activeCell="C29" sqref="C29"/>
    </sheetView>
  </sheetViews>
  <sheetFormatPr defaultRowHeight="15"/>
  <cols>
    <col min="1" max="1" width="12.140625" customWidth="1"/>
    <col min="4" max="4" width="1.140625" customWidth="1"/>
    <col min="5" max="5" width="12.42578125" customWidth="1"/>
  </cols>
  <sheetData>
    <row r="1" spans="1:9" ht="15.75">
      <c r="A1" s="620" t="s">
        <v>469</v>
      </c>
      <c r="B1" s="620"/>
      <c r="C1" s="620"/>
      <c r="D1" s="620"/>
      <c r="E1" s="620"/>
      <c r="F1" s="620"/>
      <c r="G1" s="620"/>
    </row>
    <row r="2" spans="1:9">
      <c r="A2" s="608" t="s">
        <v>182</v>
      </c>
      <c r="B2" s="608"/>
      <c r="C2" s="608"/>
      <c r="D2" s="608"/>
      <c r="E2" s="608"/>
      <c r="F2" s="608"/>
      <c r="G2" s="608"/>
      <c r="H2" s="61"/>
    </row>
    <row r="3" spans="1:9">
      <c r="A3" s="626" t="s">
        <v>183</v>
      </c>
      <c r="B3" s="626"/>
      <c r="C3" s="626"/>
      <c r="D3" s="626"/>
      <c r="E3" s="626"/>
      <c r="F3" s="626"/>
      <c r="G3" s="626"/>
      <c r="H3" s="61"/>
    </row>
    <row r="4" spans="1:9">
      <c r="A4" s="608" t="s">
        <v>522</v>
      </c>
      <c r="B4" s="608"/>
      <c r="C4" s="608"/>
      <c r="D4" s="608"/>
      <c r="E4" s="608"/>
      <c r="F4" s="608"/>
      <c r="G4" s="608"/>
    </row>
    <row r="5" spans="1:9" ht="15.75" thickBot="1"/>
    <row r="6" spans="1:9">
      <c r="B6" s="622" t="s">
        <v>149</v>
      </c>
      <c r="C6" s="623"/>
      <c r="D6" s="229"/>
      <c r="E6" s="231">
        <v>40</v>
      </c>
    </row>
    <row r="7" spans="1:9" ht="15.75" thickBot="1">
      <c r="B7" s="624" t="s">
        <v>184</v>
      </c>
      <c r="C7" s="625"/>
      <c r="D7" s="230"/>
      <c r="E7" s="232">
        <v>52</v>
      </c>
    </row>
    <row r="9" spans="1:9" ht="15.75" thickBot="1"/>
    <row r="10" spans="1:9" ht="16.5" thickTop="1" thickBot="1">
      <c r="B10" s="627" t="s">
        <v>227</v>
      </c>
      <c r="C10" s="628"/>
      <c r="D10" s="628"/>
      <c r="E10" s="629"/>
    </row>
    <row r="11" spans="1:9" ht="15.75" thickTop="1">
      <c r="A11" s="608" t="s">
        <v>295</v>
      </c>
      <c r="B11" s="608"/>
      <c r="C11" s="608"/>
      <c r="D11" s="608"/>
      <c r="E11" s="608"/>
      <c r="F11" s="608"/>
      <c r="G11" s="608"/>
    </row>
    <row r="12" spans="1:9">
      <c r="A12" s="621" t="s">
        <v>521</v>
      </c>
      <c r="B12" s="621"/>
      <c r="C12" s="621"/>
      <c r="D12" s="621"/>
      <c r="E12" s="621"/>
      <c r="F12" s="621"/>
      <c r="G12" s="621"/>
      <c r="H12" s="621"/>
      <c r="I12" s="621"/>
    </row>
  </sheetData>
  <sheetProtection algorithmName="SHA-512" hashValue="WHxXuysuZwu+v5Lr3HqNzcplqazFiFxvXpkFTOdglot3HfWC0seCjyw+FdJhTXjfB7+VTCxXJ1sNWWpr4YPsiQ==" saltValue="MWnFxDbp4Crztm+klx1vEQ==" spinCount="100000" sheet="1" objects="1" scenarios="1"/>
  <mergeCells count="9">
    <mergeCell ref="A1:G1"/>
    <mergeCell ref="A12:I12"/>
    <mergeCell ref="B6:C6"/>
    <mergeCell ref="B7:C7"/>
    <mergeCell ref="A2:G2"/>
    <mergeCell ref="A3:G3"/>
    <mergeCell ref="B10:E10"/>
    <mergeCell ref="A11:G11"/>
    <mergeCell ref="A4:G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CE210"/>
  <sheetViews>
    <sheetView showGridLines="0" zoomScale="95" zoomScaleNormal="95" workbookViewId="0">
      <selection activeCell="Q14" sqref="Q14"/>
    </sheetView>
  </sheetViews>
  <sheetFormatPr defaultColWidth="9.140625" defaultRowHeight="15"/>
  <cols>
    <col min="1" max="1" width="23" style="248" customWidth="1"/>
    <col min="2" max="2" width="12.85546875" style="248" customWidth="1"/>
    <col min="3" max="8" width="14.28515625" style="248" customWidth="1"/>
    <col min="9" max="9" width="16.7109375" style="248" customWidth="1"/>
    <col min="10" max="12" width="14.28515625" style="248" customWidth="1"/>
    <col min="13" max="13" width="7.42578125" style="248" customWidth="1"/>
    <col min="14" max="14" width="3.140625" style="248" customWidth="1"/>
    <col min="15" max="79" width="9.140625" style="248"/>
    <col min="80" max="80" width="28.140625" style="248" customWidth="1"/>
    <col min="81" max="16384" width="9.140625" style="248"/>
  </cols>
  <sheetData>
    <row r="1" spans="1:55" ht="21" customHeight="1" thickBot="1">
      <c r="A1" s="644" t="s">
        <v>25</v>
      </c>
      <c r="B1" s="645"/>
      <c r="C1" s="638" t="s">
        <v>117</v>
      </c>
      <c r="D1" s="639"/>
      <c r="E1" s="639"/>
      <c r="F1" s="639"/>
      <c r="G1" s="640" t="s">
        <v>118</v>
      </c>
      <c r="H1" s="639"/>
      <c r="I1" s="639"/>
      <c r="J1" s="639"/>
      <c r="K1" s="639"/>
      <c r="L1" s="641"/>
      <c r="M1" s="899"/>
      <c r="N1" s="455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</row>
    <row r="2" spans="1:55" ht="73.5" customHeight="1">
      <c r="A2" s="456" t="s">
        <v>434</v>
      </c>
      <c r="B2" s="457"/>
      <c r="C2" s="324" t="s">
        <v>14</v>
      </c>
      <c r="D2" s="272" t="s">
        <v>16</v>
      </c>
      <c r="E2" s="273" t="s">
        <v>106</v>
      </c>
      <c r="F2" s="272" t="s">
        <v>16</v>
      </c>
      <c r="G2" s="274" t="s">
        <v>124</v>
      </c>
      <c r="H2" s="342" t="s">
        <v>164</v>
      </c>
      <c r="I2" s="273" t="s">
        <v>413</v>
      </c>
      <c r="J2" s="342" t="s">
        <v>165</v>
      </c>
      <c r="K2" s="273" t="s">
        <v>125</v>
      </c>
      <c r="L2" s="342" t="s">
        <v>166</v>
      </c>
      <c r="M2" s="897"/>
      <c r="N2" s="249"/>
      <c r="O2" s="893"/>
      <c r="P2" s="398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</row>
    <row r="3" spans="1:55" ht="40.5" customHeight="1" thickBot="1">
      <c r="A3" s="345" t="s">
        <v>127</v>
      </c>
      <c r="B3" s="458"/>
      <c r="C3" s="459" t="s">
        <v>15</v>
      </c>
      <c r="D3" s="411" t="s">
        <v>19</v>
      </c>
      <c r="E3" s="460" t="s">
        <v>15</v>
      </c>
      <c r="F3" s="411" t="s">
        <v>107</v>
      </c>
      <c r="G3" s="412" t="s">
        <v>15</v>
      </c>
      <c r="H3" s="410" t="s">
        <v>168</v>
      </c>
      <c r="I3" s="409" t="s">
        <v>15</v>
      </c>
      <c r="J3" s="410" t="s">
        <v>168</v>
      </c>
      <c r="K3" s="409" t="s">
        <v>15</v>
      </c>
      <c r="L3" s="410" t="s">
        <v>169</v>
      </c>
      <c r="M3" s="890"/>
      <c r="N3" s="249"/>
      <c r="O3" s="893"/>
      <c r="P3" s="398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</row>
    <row r="4" spans="1:55" ht="31.5" customHeight="1" thickBot="1">
      <c r="A4" s="634" t="s">
        <v>11</v>
      </c>
      <c r="B4" s="635"/>
      <c r="C4" s="461">
        <f>L7*'Window Data'!C7</f>
        <v>907.5</v>
      </c>
      <c r="D4" s="351">
        <f>C4/50</f>
        <v>18.149999999999999</v>
      </c>
      <c r="E4" s="462">
        <f>L7*'Window Data'!C8</f>
        <v>577.5</v>
      </c>
      <c r="F4" s="463">
        <f>E4/40</f>
        <v>14.4375</v>
      </c>
      <c r="G4" s="464">
        <f>L7*'Window Data'!C13</f>
        <v>1185.9000000000001</v>
      </c>
      <c r="H4" s="465">
        <f>G4/15</f>
        <v>79.06</v>
      </c>
      <c r="I4" s="466">
        <f>L7*'Window Data'!C17</f>
        <v>1275</v>
      </c>
      <c r="J4" s="465">
        <f>I4/15</f>
        <v>85</v>
      </c>
      <c r="K4" s="466">
        <f>L7*'Window Data'!C19</f>
        <v>834.3</v>
      </c>
      <c r="L4" s="465">
        <f>K4/15</f>
        <v>55.62</v>
      </c>
      <c r="M4" s="353"/>
      <c r="N4" s="249"/>
      <c r="O4" s="893"/>
      <c r="P4" s="398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</row>
    <row r="5" spans="1:55" ht="31.5" customHeight="1" thickBot="1">
      <c r="A5" s="636" t="s">
        <v>12</v>
      </c>
      <c r="B5" s="637"/>
      <c r="C5" s="467">
        <f>C4</f>
        <v>907.5</v>
      </c>
      <c r="D5" s="468"/>
      <c r="E5" s="469">
        <f>(E4/4)*5</f>
        <v>721.875</v>
      </c>
      <c r="F5" s="470"/>
      <c r="G5" s="471">
        <f>G4*3.333</f>
        <v>3952.6047000000003</v>
      </c>
      <c r="H5" s="472"/>
      <c r="I5" s="473">
        <f>I4*3.3333</f>
        <v>4249.9574999999995</v>
      </c>
      <c r="J5" s="472"/>
      <c r="K5" s="473">
        <f>K4*3.333</f>
        <v>2780.7219</v>
      </c>
      <c r="L5" s="472"/>
      <c r="M5" s="353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</row>
    <row r="6" spans="1:55" ht="28.5" customHeight="1" thickBot="1">
      <c r="A6" s="474"/>
      <c r="B6" s="475" t="s">
        <v>10</v>
      </c>
      <c r="C6" s="476"/>
      <c r="D6" s="362"/>
      <c r="E6" s="361"/>
      <c r="F6" s="435"/>
      <c r="G6" s="477"/>
      <c r="H6" s="478"/>
      <c r="I6" s="479"/>
      <c r="J6" s="478"/>
      <c r="K6" s="479"/>
      <c r="L6" s="478"/>
      <c r="M6" s="891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</row>
    <row r="7" spans="1:55" ht="24" customHeight="1">
      <c r="A7" s="369" t="s">
        <v>8</v>
      </c>
      <c r="B7" s="126">
        <f>'Enter Your Window Size Here'!E6</f>
        <v>40</v>
      </c>
      <c r="C7" s="642" t="s">
        <v>6</v>
      </c>
      <c r="D7" s="643"/>
      <c r="E7" s="643"/>
      <c r="F7" s="643"/>
      <c r="G7" s="643"/>
      <c r="H7" s="643"/>
      <c r="I7" s="643"/>
      <c r="J7" s="643"/>
      <c r="K7" s="405" t="s">
        <v>1</v>
      </c>
      <c r="L7" s="401">
        <f>ROUNDUP((B7*B8)/144,0)</f>
        <v>15</v>
      </c>
      <c r="M7" s="892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</row>
    <row r="8" spans="1:55" ht="24" customHeight="1" thickBot="1">
      <c r="A8" s="480" t="s">
        <v>7</v>
      </c>
      <c r="B8" s="127">
        <f>'Enter Your Window Size Here'!E7</f>
        <v>52</v>
      </c>
      <c r="C8" s="630" t="s">
        <v>228</v>
      </c>
      <c r="D8" s="631"/>
      <c r="E8" s="631"/>
      <c r="F8" s="631"/>
      <c r="G8" s="631"/>
      <c r="H8" s="631"/>
      <c r="I8" s="631"/>
      <c r="J8" s="631"/>
      <c r="K8" s="407" t="s">
        <v>435</v>
      </c>
      <c r="L8" s="403">
        <f>B7*B8/144</f>
        <v>14.444444444444445</v>
      </c>
      <c r="M8" s="892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</row>
    <row r="9" spans="1:55" ht="24" customHeight="1">
      <c r="A9" s="280" t="s">
        <v>9</v>
      </c>
      <c r="B9" s="481" t="s">
        <v>13</v>
      </c>
      <c r="C9" s="630" t="s">
        <v>170</v>
      </c>
      <c r="D9" s="631"/>
      <c r="E9" s="631"/>
      <c r="F9" s="631"/>
      <c r="G9" s="631"/>
      <c r="H9" s="631"/>
      <c r="I9" s="631"/>
      <c r="J9" s="631"/>
      <c r="K9" s="441"/>
      <c r="L9" s="441"/>
      <c r="M9" s="892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</row>
    <row r="10" spans="1:55" ht="24" customHeight="1">
      <c r="A10" s="280" t="s">
        <v>163</v>
      </c>
      <c r="B10" s="481" t="s">
        <v>18</v>
      </c>
      <c r="C10" s="630" t="s">
        <v>171</v>
      </c>
      <c r="D10" s="631"/>
      <c r="E10" s="631"/>
      <c r="F10" s="631"/>
      <c r="G10" s="631"/>
      <c r="H10" s="631"/>
      <c r="I10" s="631"/>
      <c r="J10" s="631"/>
      <c r="K10" s="441"/>
      <c r="L10" s="441"/>
      <c r="M10" s="892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</row>
    <row r="11" spans="1:55" ht="24" customHeight="1">
      <c r="A11" s="254"/>
      <c r="B11" s="482"/>
      <c r="C11" s="632" t="s">
        <v>172</v>
      </c>
      <c r="D11" s="633"/>
      <c r="E11" s="633"/>
      <c r="F11" s="633"/>
      <c r="G11" s="633"/>
      <c r="H11" s="633"/>
      <c r="I11" s="633"/>
      <c r="J11" s="633"/>
      <c r="K11" s="483"/>
      <c r="L11" s="484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</row>
    <row r="12" spans="1:55" ht="24" customHeight="1">
      <c r="A12" s="444"/>
      <c r="B12" s="482"/>
      <c r="C12" s="485"/>
      <c r="D12" s="486"/>
      <c r="E12" s="486"/>
      <c r="F12" s="486"/>
      <c r="G12" s="486"/>
      <c r="H12" s="486"/>
      <c r="I12" s="486"/>
      <c r="J12" s="486"/>
      <c r="K12" s="383"/>
      <c r="L12" s="381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</row>
    <row r="13" spans="1:55" ht="24" customHeight="1" thickBot="1">
      <c r="A13" s="453"/>
      <c r="B13" s="487"/>
      <c r="C13" s="488"/>
      <c r="D13" s="489"/>
      <c r="E13" s="489"/>
      <c r="F13" s="489"/>
      <c r="G13" s="489"/>
      <c r="H13" s="489"/>
      <c r="I13" s="489"/>
      <c r="J13" s="489"/>
      <c r="K13" s="490"/>
      <c r="L13" s="491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</row>
    <row r="14" spans="1:55">
      <c r="A14" s="254"/>
      <c r="B14" s="249"/>
      <c r="C14" s="896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</row>
    <row r="15" spans="1:55">
      <c r="A15" s="249"/>
      <c r="B15" s="386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</row>
    <row r="16" spans="1:55">
      <c r="A16" s="391"/>
      <c r="B16" s="388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</row>
    <row r="17" spans="1:55">
      <c r="A17" s="391"/>
      <c r="B17" s="388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</row>
    <row r="18" spans="1:55">
      <c r="A18" s="391"/>
      <c r="B18" s="388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</row>
    <row r="19" spans="1:55">
      <c r="A19" s="492"/>
      <c r="B19" s="492"/>
      <c r="C19" s="492"/>
      <c r="D19" s="898"/>
      <c r="E19" s="492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</row>
    <row r="20" spans="1:55">
      <c r="A20" s="894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</row>
    <row r="21" spans="1:55">
      <c r="A21" s="492"/>
      <c r="B21" s="492"/>
      <c r="C21" s="492"/>
      <c r="D21" s="492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</row>
    <row r="22" spans="1:55">
      <c r="A22" s="493"/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</row>
    <row r="23" spans="1:55">
      <c r="A23" s="895"/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</row>
    <row r="24" spans="1:55"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</row>
    <row r="25" spans="1:55"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</row>
    <row r="26" spans="1:55">
      <c r="A26" s="390"/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0"/>
      <c r="N26" s="391"/>
      <c r="O26" s="391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</row>
    <row r="27" spans="1:55">
      <c r="A27" s="390"/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1"/>
      <c r="O27" s="391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</row>
    <row r="28" spans="1:55">
      <c r="A28" s="390"/>
      <c r="B28" s="390"/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1"/>
      <c r="O28" s="391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</row>
    <row r="29" spans="1:55">
      <c r="A29" s="390"/>
      <c r="B29" s="390"/>
      <c r="C29" s="390"/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1"/>
      <c r="O29" s="391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</row>
    <row r="30" spans="1:55">
      <c r="A30" s="390"/>
      <c r="B30" s="390"/>
      <c r="C30" s="390"/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1"/>
      <c r="O30" s="391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</row>
    <row r="31" spans="1:55">
      <c r="A31" s="390"/>
      <c r="B31" s="390"/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1"/>
      <c r="O31" s="391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</row>
    <row r="32" spans="1:55">
      <c r="A32" s="390"/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1"/>
      <c r="O32" s="391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</row>
    <row r="33" spans="1:55">
      <c r="A33" s="390"/>
      <c r="B33" s="390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1"/>
      <c r="O33" s="391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</row>
    <row r="34" spans="1:55">
      <c r="A34" s="390"/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1"/>
      <c r="O34" s="391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</row>
    <row r="35" spans="1:55">
      <c r="A35" s="390"/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1"/>
      <c r="O35" s="391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</row>
    <row r="36" spans="1:55">
      <c r="A36" s="390"/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1"/>
      <c r="O36" s="391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</row>
    <row r="37" spans="1:55">
      <c r="A37" s="390"/>
      <c r="B37" s="390"/>
      <c r="C37" s="390"/>
      <c r="D37" s="390"/>
      <c r="E37" s="390"/>
      <c r="F37" s="390"/>
      <c r="G37" s="390"/>
      <c r="H37" s="390"/>
      <c r="I37" s="390"/>
      <c r="J37" s="390"/>
      <c r="K37" s="390"/>
      <c r="L37" s="390"/>
      <c r="M37" s="390"/>
      <c r="N37" s="391"/>
      <c r="O37" s="391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</row>
    <row r="38" spans="1:55">
      <c r="A38" s="390"/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1"/>
      <c r="O38" s="391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</row>
    <row r="39" spans="1:55">
      <c r="A39" s="390"/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1"/>
      <c r="O39" s="391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</row>
    <row r="40" spans="1:55">
      <c r="A40" s="390"/>
      <c r="B40" s="390"/>
      <c r="C40" s="390"/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391"/>
      <c r="O40" s="391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</row>
    <row r="41" spans="1:55">
      <c r="A41" s="390"/>
      <c r="B41" s="390"/>
      <c r="C41" s="390"/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1"/>
      <c r="O41" s="391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</row>
    <row r="42" spans="1:55">
      <c r="A42" s="390"/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0"/>
      <c r="M42" s="390"/>
      <c r="N42" s="391"/>
      <c r="O42" s="391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</row>
    <row r="43" spans="1:55">
      <c r="A43" s="390"/>
      <c r="B43" s="390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1"/>
      <c r="O43" s="391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</row>
    <row r="44" spans="1:55">
      <c r="A44" s="390"/>
      <c r="B44" s="390"/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1"/>
      <c r="O44" s="391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</row>
    <row r="45" spans="1:55">
      <c r="A45" s="390"/>
      <c r="B45" s="390"/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1"/>
      <c r="O45" s="391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</row>
    <row r="46" spans="1:55">
      <c r="A46" s="390"/>
      <c r="B46" s="390"/>
      <c r="C46" s="390"/>
      <c r="D46" s="390"/>
      <c r="E46" s="390"/>
      <c r="F46" s="390"/>
      <c r="G46" s="390"/>
      <c r="H46" s="390"/>
      <c r="I46" s="390"/>
      <c r="J46" s="390"/>
      <c r="K46" s="390"/>
      <c r="L46" s="390"/>
      <c r="M46" s="390"/>
      <c r="N46" s="391"/>
      <c r="O46" s="391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49"/>
    </row>
    <row r="47" spans="1:55">
      <c r="A47" s="390"/>
      <c r="B47" s="390"/>
      <c r="C47" s="390"/>
      <c r="D47" s="390"/>
      <c r="E47" s="390"/>
      <c r="F47" s="390"/>
      <c r="G47" s="390"/>
      <c r="H47" s="390"/>
      <c r="I47" s="390"/>
      <c r="J47" s="390"/>
      <c r="K47" s="390"/>
      <c r="L47" s="390"/>
      <c r="M47" s="390"/>
      <c r="N47" s="391"/>
      <c r="O47" s="391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</row>
    <row r="48" spans="1:55">
      <c r="A48" s="390"/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1"/>
      <c r="O48" s="391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</row>
    <row r="49" spans="1:55">
      <c r="A49" s="390"/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1"/>
      <c r="O49" s="391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49"/>
    </row>
    <row r="50" spans="1:55">
      <c r="A50" s="390"/>
      <c r="B50" s="390"/>
      <c r="C50" s="390"/>
      <c r="D50" s="390"/>
      <c r="E50" s="390"/>
      <c r="F50" s="390"/>
      <c r="G50" s="390"/>
      <c r="H50" s="390"/>
      <c r="I50" s="390"/>
      <c r="J50" s="390"/>
      <c r="K50" s="390"/>
      <c r="L50" s="390"/>
      <c r="M50" s="390"/>
      <c r="N50" s="391"/>
      <c r="O50" s="391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</row>
    <row r="51" spans="1:55">
      <c r="A51" s="390"/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  <c r="M51" s="390"/>
      <c r="N51" s="391"/>
      <c r="O51" s="391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</row>
    <row r="52" spans="1:55">
      <c r="A52" s="390"/>
      <c r="B52" s="390"/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1"/>
      <c r="O52" s="391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49"/>
    </row>
    <row r="53" spans="1:55">
      <c r="A53" s="390"/>
      <c r="B53" s="390"/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390"/>
      <c r="N53" s="391"/>
      <c r="O53" s="391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</row>
    <row r="54" spans="1:55">
      <c r="A54" s="390"/>
      <c r="B54" s="390"/>
      <c r="C54" s="390"/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1"/>
      <c r="O54" s="391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  <c r="BC54" s="249"/>
    </row>
    <row r="55" spans="1:55">
      <c r="A55" s="390"/>
      <c r="B55" s="390"/>
      <c r="C55" s="390"/>
      <c r="D55" s="390"/>
      <c r="E55" s="390"/>
      <c r="F55" s="390"/>
      <c r="G55" s="390"/>
      <c r="H55" s="390"/>
      <c r="I55" s="390"/>
      <c r="J55" s="390"/>
      <c r="K55" s="390"/>
      <c r="L55" s="390"/>
      <c r="M55" s="390"/>
      <c r="N55" s="391"/>
      <c r="O55" s="391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49"/>
      <c r="BA55" s="249"/>
      <c r="BB55" s="249"/>
      <c r="BC55" s="249"/>
    </row>
    <row r="56" spans="1:55">
      <c r="A56" s="390"/>
      <c r="B56" s="390"/>
      <c r="C56" s="390"/>
      <c r="D56" s="390"/>
      <c r="E56" s="390"/>
      <c r="F56" s="390"/>
      <c r="G56" s="390"/>
      <c r="H56" s="390"/>
      <c r="I56" s="390"/>
      <c r="J56" s="390"/>
      <c r="K56" s="390"/>
      <c r="L56" s="390"/>
      <c r="M56" s="390"/>
      <c r="N56" s="391"/>
      <c r="O56" s="391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49"/>
      <c r="BC56" s="249"/>
    </row>
    <row r="57" spans="1:55">
      <c r="A57" s="390"/>
      <c r="B57" s="390"/>
      <c r="C57" s="390"/>
      <c r="D57" s="390"/>
      <c r="E57" s="390"/>
      <c r="F57" s="390"/>
      <c r="G57" s="390"/>
      <c r="H57" s="390"/>
      <c r="I57" s="390"/>
      <c r="J57" s="390"/>
      <c r="K57" s="390"/>
      <c r="L57" s="390"/>
      <c r="M57" s="390"/>
      <c r="N57" s="391"/>
      <c r="O57" s="391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  <c r="BC57" s="249"/>
    </row>
    <row r="58" spans="1:55">
      <c r="A58" s="390"/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1"/>
      <c r="O58" s="391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49"/>
      <c r="BB58" s="249"/>
      <c r="BC58" s="249"/>
    </row>
    <row r="59" spans="1:55">
      <c r="A59" s="390"/>
      <c r="B59" s="390"/>
      <c r="C59" s="390"/>
      <c r="D59" s="390"/>
      <c r="E59" s="390"/>
      <c r="F59" s="390"/>
      <c r="G59" s="390"/>
      <c r="H59" s="390"/>
      <c r="I59" s="390"/>
      <c r="J59" s="390"/>
      <c r="K59" s="390"/>
      <c r="L59" s="390"/>
      <c r="M59" s="390"/>
      <c r="N59" s="391"/>
      <c r="O59" s="391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  <c r="AX59" s="249"/>
      <c r="AY59" s="249"/>
      <c r="AZ59" s="249"/>
      <c r="BA59" s="249"/>
      <c r="BB59" s="249"/>
      <c r="BC59" s="249"/>
    </row>
    <row r="60" spans="1:55">
      <c r="A60" s="390"/>
      <c r="B60" s="390"/>
      <c r="C60" s="390"/>
      <c r="D60" s="390"/>
      <c r="E60" s="390"/>
      <c r="F60" s="390"/>
      <c r="G60" s="390"/>
      <c r="H60" s="390"/>
      <c r="I60" s="390"/>
      <c r="J60" s="390"/>
      <c r="K60" s="390"/>
      <c r="L60" s="390"/>
      <c r="M60" s="390"/>
      <c r="N60" s="391"/>
      <c r="O60" s="391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49"/>
      <c r="BA60" s="249"/>
      <c r="BB60" s="249"/>
      <c r="BC60" s="249"/>
    </row>
    <row r="61" spans="1:55">
      <c r="A61" s="390"/>
      <c r="B61" s="390"/>
      <c r="C61" s="390"/>
      <c r="D61" s="390"/>
      <c r="E61" s="390"/>
      <c r="F61" s="390"/>
      <c r="G61" s="390"/>
      <c r="H61" s="390"/>
      <c r="I61" s="390"/>
      <c r="J61" s="390"/>
      <c r="K61" s="390"/>
      <c r="L61" s="390"/>
      <c r="M61" s="390"/>
      <c r="N61" s="391"/>
      <c r="O61" s="391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49"/>
      <c r="AQ61" s="249"/>
      <c r="AR61" s="249"/>
      <c r="AS61" s="249"/>
      <c r="AT61" s="249"/>
      <c r="AU61" s="249"/>
      <c r="AV61" s="249"/>
      <c r="AW61" s="249"/>
      <c r="AX61" s="249"/>
      <c r="AY61" s="249"/>
      <c r="AZ61" s="249"/>
      <c r="BA61" s="249"/>
      <c r="BB61" s="249"/>
      <c r="BC61" s="249"/>
    </row>
    <row r="62" spans="1:55">
      <c r="A62" s="390"/>
      <c r="B62" s="390"/>
      <c r="C62" s="390"/>
      <c r="D62" s="390"/>
      <c r="E62" s="390"/>
      <c r="F62" s="390"/>
      <c r="G62" s="390"/>
      <c r="H62" s="390"/>
      <c r="I62" s="390"/>
      <c r="J62" s="390"/>
      <c r="K62" s="390"/>
      <c r="L62" s="390"/>
      <c r="M62" s="390"/>
      <c r="N62" s="391"/>
      <c r="O62" s="391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49"/>
      <c r="AN62" s="249"/>
      <c r="AO62" s="249"/>
      <c r="AP62" s="249"/>
      <c r="AQ62" s="249"/>
      <c r="AR62" s="249"/>
      <c r="AS62" s="249"/>
      <c r="AT62" s="249"/>
      <c r="AU62" s="249"/>
      <c r="AV62" s="249"/>
      <c r="AW62" s="249"/>
      <c r="AX62" s="249"/>
      <c r="AY62" s="249"/>
      <c r="AZ62" s="249"/>
      <c r="BA62" s="249"/>
      <c r="BB62" s="249"/>
      <c r="BC62" s="249"/>
    </row>
    <row r="63" spans="1:55">
      <c r="A63" s="390"/>
      <c r="B63" s="390"/>
      <c r="C63" s="390"/>
      <c r="D63" s="390"/>
      <c r="E63" s="390"/>
      <c r="F63" s="390"/>
      <c r="G63" s="390"/>
      <c r="H63" s="390"/>
      <c r="I63" s="390"/>
      <c r="J63" s="390"/>
      <c r="K63" s="390"/>
      <c r="L63" s="390"/>
      <c r="M63" s="390"/>
      <c r="N63" s="391"/>
      <c r="O63" s="391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  <c r="BC63" s="249"/>
    </row>
    <row r="64" spans="1:55">
      <c r="A64" s="390"/>
      <c r="B64" s="390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0"/>
      <c r="N64" s="391"/>
      <c r="O64" s="391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  <c r="BC64" s="249"/>
    </row>
    <row r="65" spans="1:55">
      <c r="A65" s="390"/>
      <c r="B65" s="390"/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1"/>
      <c r="O65" s="391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</row>
    <row r="66" spans="1:55">
      <c r="A66" s="390"/>
      <c r="B66" s="390"/>
      <c r="C66" s="390"/>
      <c r="D66" s="390"/>
      <c r="E66" s="390"/>
      <c r="F66" s="390"/>
      <c r="G66" s="390"/>
      <c r="H66" s="390"/>
      <c r="I66" s="390"/>
      <c r="J66" s="390"/>
      <c r="K66" s="390"/>
      <c r="L66" s="390"/>
      <c r="M66" s="390"/>
      <c r="N66" s="391"/>
      <c r="O66" s="391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</row>
    <row r="67" spans="1:55">
      <c r="A67" s="390"/>
      <c r="B67" s="390"/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1"/>
      <c r="O67" s="391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</row>
    <row r="68" spans="1:55">
      <c r="A68" s="390"/>
      <c r="B68" s="390"/>
      <c r="C68" s="390"/>
      <c r="D68" s="390"/>
      <c r="E68" s="390"/>
      <c r="F68" s="390"/>
      <c r="G68" s="390"/>
      <c r="H68" s="390"/>
      <c r="I68" s="390"/>
      <c r="J68" s="390"/>
      <c r="K68" s="390"/>
      <c r="L68" s="390"/>
      <c r="M68" s="390"/>
      <c r="N68" s="391"/>
      <c r="O68" s="391"/>
      <c r="P68" s="249"/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</row>
    <row r="69" spans="1:55">
      <c r="A69" s="390"/>
      <c r="B69" s="390"/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0"/>
      <c r="N69" s="391"/>
      <c r="O69" s="391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</row>
    <row r="70" spans="1:55">
      <c r="A70" s="390"/>
      <c r="B70" s="390"/>
      <c r="C70" s="390"/>
      <c r="D70" s="390"/>
      <c r="E70" s="390"/>
      <c r="F70" s="390"/>
      <c r="G70" s="390"/>
      <c r="H70" s="390"/>
      <c r="I70" s="390"/>
      <c r="J70" s="390"/>
      <c r="K70" s="390"/>
      <c r="L70" s="390"/>
      <c r="M70" s="390"/>
      <c r="N70" s="391"/>
      <c r="O70" s="391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  <c r="AY70" s="249"/>
      <c r="AZ70" s="249"/>
      <c r="BA70" s="249"/>
      <c r="BB70" s="249"/>
      <c r="BC70" s="249"/>
    </row>
    <row r="71" spans="1:55">
      <c r="A71" s="390"/>
      <c r="B71" s="390"/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1"/>
      <c r="O71" s="391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  <c r="BC71" s="249"/>
    </row>
    <row r="72" spans="1:55">
      <c r="A72" s="390"/>
      <c r="B72" s="390"/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1"/>
      <c r="O72" s="391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  <c r="BC72" s="249"/>
    </row>
    <row r="73" spans="1:55">
      <c r="A73" s="390"/>
      <c r="B73" s="390"/>
      <c r="C73" s="390"/>
      <c r="D73" s="390"/>
      <c r="E73" s="390"/>
      <c r="F73" s="390"/>
      <c r="G73" s="390"/>
      <c r="H73" s="390"/>
      <c r="I73" s="390"/>
      <c r="J73" s="390"/>
      <c r="K73" s="390"/>
      <c r="L73" s="390"/>
      <c r="M73" s="390"/>
      <c r="N73" s="391"/>
      <c r="O73" s="391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</row>
    <row r="74" spans="1:55">
      <c r="A74" s="390"/>
      <c r="B74" s="390"/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0"/>
      <c r="N74" s="391"/>
      <c r="O74" s="391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49"/>
      <c r="BB74" s="249"/>
      <c r="BC74" s="249"/>
    </row>
    <row r="75" spans="1:55">
      <c r="A75" s="390"/>
      <c r="B75" s="390"/>
      <c r="C75" s="390"/>
      <c r="D75" s="390"/>
      <c r="E75" s="390"/>
      <c r="F75" s="390"/>
      <c r="G75" s="390"/>
      <c r="H75" s="390"/>
      <c r="I75" s="390"/>
      <c r="J75" s="390"/>
      <c r="K75" s="390"/>
      <c r="L75" s="390"/>
      <c r="M75" s="390"/>
      <c r="N75" s="391"/>
      <c r="O75" s="391"/>
      <c r="P75" s="249"/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49"/>
      <c r="BA75" s="249"/>
      <c r="BB75" s="249"/>
      <c r="BC75" s="249"/>
    </row>
    <row r="76" spans="1:55">
      <c r="A76" s="390"/>
      <c r="B76" s="390"/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1"/>
      <c r="O76" s="391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49"/>
      <c r="BA76" s="249"/>
      <c r="BB76" s="249"/>
      <c r="BC76" s="249"/>
    </row>
    <row r="77" spans="1:55">
      <c r="A77" s="390"/>
      <c r="B77" s="390"/>
      <c r="C77" s="390"/>
      <c r="D77" s="390"/>
      <c r="E77" s="390"/>
      <c r="F77" s="390"/>
      <c r="G77" s="390"/>
      <c r="H77" s="390"/>
      <c r="I77" s="390"/>
      <c r="J77" s="390"/>
      <c r="K77" s="390"/>
      <c r="L77" s="390"/>
      <c r="M77" s="390"/>
      <c r="N77" s="391"/>
      <c r="O77" s="391"/>
      <c r="P77" s="249"/>
      <c r="Q77" s="249"/>
      <c r="R77" s="249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249"/>
      <c r="AX77" s="249"/>
      <c r="AY77" s="249"/>
      <c r="AZ77" s="249"/>
      <c r="BA77" s="249"/>
      <c r="BB77" s="249"/>
      <c r="BC77" s="249"/>
    </row>
    <row r="78" spans="1:55">
      <c r="A78" s="390"/>
      <c r="B78" s="390"/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0"/>
      <c r="N78" s="391"/>
      <c r="O78" s="391"/>
      <c r="P78" s="249"/>
      <c r="Q78" s="249"/>
      <c r="R78" s="249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249"/>
      <c r="AX78" s="249"/>
      <c r="AY78" s="249"/>
      <c r="AZ78" s="249"/>
      <c r="BA78" s="249"/>
      <c r="BB78" s="249"/>
      <c r="BC78" s="249"/>
    </row>
    <row r="79" spans="1:55">
      <c r="A79" s="390"/>
      <c r="B79" s="390"/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0"/>
      <c r="N79" s="391"/>
      <c r="O79" s="391"/>
      <c r="P79" s="249"/>
      <c r="Q79" s="249"/>
      <c r="R79" s="249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249"/>
      <c r="AX79" s="249"/>
      <c r="AY79" s="249"/>
      <c r="AZ79" s="249"/>
      <c r="BA79" s="249"/>
      <c r="BB79" s="249"/>
      <c r="BC79" s="249"/>
    </row>
    <row r="80" spans="1:55">
      <c r="A80" s="390"/>
      <c r="B80" s="390"/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1"/>
      <c r="O80" s="391"/>
      <c r="P80" s="249"/>
      <c r="Q80" s="249"/>
      <c r="R80" s="249"/>
      <c r="S80" s="249"/>
      <c r="T80" s="249"/>
      <c r="U80" s="249"/>
      <c r="V80" s="249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  <c r="AI80" s="249"/>
      <c r="AJ80" s="249"/>
      <c r="AK80" s="249"/>
      <c r="AL80" s="249"/>
      <c r="AM80" s="249"/>
      <c r="AN80" s="249"/>
      <c r="AO80" s="249"/>
      <c r="AP80" s="249"/>
      <c r="AQ80" s="249"/>
      <c r="AR80" s="249"/>
      <c r="AS80" s="249"/>
      <c r="AT80" s="249"/>
      <c r="AU80" s="249"/>
      <c r="AV80" s="249"/>
      <c r="AW80" s="249"/>
      <c r="AX80" s="249"/>
      <c r="AY80" s="249"/>
      <c r="AZ80" s="249"/>
      <c r="BA80" s="249"/>
      <c r="BB80" s="249"/>
      <c r="BC80" s="249"/>
    </row>
    <row r="81" spans="1:83">
      <c r="A81" s="390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1"/>
      <c r="O81" s="391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49"/>
      <c r="AK81" s="249"/>
      <c r="AL81" s="249"/>
      <c r="AM81" s="249"/>
      <c r="AN81" s="249"/>
      <c r="AO81" s="249"/>
      <c r="AP81" s="249"/>
      <c r="AQ81" s="249"/>
      <c r="AR81" s="249"/>
      <c r="AS81" s="249"/>
      <c r="AT81" s="249"/>
      <c r="AU81" s="249"/>
      <c r="AV81" s="249"/>
      <c r="AW81" s="249"/>
      <c r="AX81" s="249"/>
      <c r="AY81" s="249"/>
      <c r="AZ81" s="249"/>
      <c r="BA81" s="249"/>
      <c r="BB81" s="249"/>
      <c r="BC81" s="249"/>
    </row>
    <row r="82" spans="1:83">
      <c r="A82" s="390"/>
      <c r="B82" s="390"/>
      <c r="C82" s="390"/>
      <c r="D82" s="390"/>
      <c r="E82" s="390"/>
      <c r="F82" s="390"/>
      <c r="G82" s="390"/>
      <c r="H82" s="390"/>
      <c r="I82" s="390"/>
      <c r="J82" s="390"/>
      <c r="K82" s="390"/>
      <c r="L82" s="390"/>
      <c r="M82" s="390"/>
      <c r="N82" s="391"/>
      <c r="O82" s="391"/>
      <c r="P82" s="249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49"/>
      <c r="AZ82" s="249"/>
      <c r="BA82" s="249"/>
      <c r="BB82" s="249"/>
      <c r="BC82" s="249"/>
    </row>
    <row r="83" spans="1:83">
      <c r="A83" s="390"/>
      <c r="B83" s="390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390"/>
      <c r="N83" s="391"/>
      <c r="O83" s="391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49"/>
      <c r="BA83" s="249"/>
      <c r="BB83" s="249"/>
      <c r="BC83" s="249"/>
    </row>
    <row r="84" spans="1:83">
      <c r="A84" s="390"/>
      <c r="B84" s="390"/>
      <c r="C84" s="390"/>
      <c r="D84" s="390"/>
      <c r="E84" s="390"/>
      <c r="F84" s="390"/>
      <c r="G84" s="390"/>
      <c r="H84" s="390"/>
      <c r="I84" s="390"/>
      <c r="J84" s="390"/>
      <c r="K84" s="390"/>
      <c r="L84" s="390"/>
      <c r="M84" s="390"/>
      <c r="N84" s="391"/>
      <c r="O84" s="391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  <c r="BC84" s="249"/>
    </row>
    <row r="85" spans="1:83">
      <c r="A85" s="390"/>
      <c r="B85" s="390"/>
      <c r="C85" s="390"/>
      <c r="D85" s="390"/>
      <c r="E85" s="390"/>
      <c r="F85" s="390"/>
      <c r="G85" s="390"/>
      <c r="H85" s="390"/>
      <c r="I85" s="390"/>
      <c r="J85" s="390"/>
      <c r="K85" s="390"/>
      <c r="L85" s="390"/>
      <c r="M85" s="390"/>
      <c r="N85" s="391"/>
      <c r="O85" s="391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P85" s="249"/>
      <c r="AQ85" s="249"/>
      <c r="AR85" s="249"/>
      <c r="AS85" s="249"/>
      <c r="AT85" s="249"/>
      <c r="AU85" s="249"/>
      <c r="AV85" s="249"/>
      <c r="AW85" s="249"/>
      <c r="AX85" s="249"/>
      <c r="AY85" s="249"/>
      <c r="AZ85" s="249"/>
      <c r="BA85" s="249"/>
      <c r="BB85" s="249"/>
      <c r="BC85" s="249"/>
    </row>
    <row r="86" spans="1:83">
      <c r="A86" s="390"/>
      <c r="B86" s="390"/>
      <c r="C86" s="390"/>
      <c r="D86" s="390"/>
      <c r="E86" s="390"/>
      <c r="F86" s="390"/>
      <c r="G86" s="390"/>
      <c r="H86" s="390"/>
      <c r="I86" s="390"/>
      <c r="J86" s="390"/>
      <c r="K86" s="390"/>
      <c r="L86" s="390"/>
      <c r="M86" s="390"/>
      <c r="N86" s="391"/>
      <c r="O86" s="391"/>
      <c r="P86" s="249"/>
      <c r="Q86" s="249"/>
      <c r="R86" s="249"/>
      <c r="S86" s="249"/>
      <c r="T86" s="249"/>
      <c r="U86" s="249"/>
      <c r="V86" s="249"/>
      <c r="W86" s="249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49"/>
      <c r="AS86" s="249"/>
      <c r="AT86" s="249"/>
      <c r="AU86" s="249"/>
      <c r="AV86" s="249"/>
      <c r="AW86" s="249"/>
      <c r="AX86" s="249"/>
      <c r="AY86" s="249"/>
      <c r="AZ86" s="249"/>
      <c r="BA86" s="249"/>
      <c r="BB86" s="249"/>
      <c r="BC86" s="249"/>
    </row>
    <row r="87" spans="1:83">
      <c r="A87" s="390"/>
      <c r="B87" s="390"/>
      <c r="C87" s="390"/>
      <c r="D87" s="390"/>
      <c r="E87" s="390"/>
      <c r="F87" s="390"/>
      <c r="G87" s="390"/>
      <c r="H87" s="390"/>
      <c r="I87" s="390"/>
      <c r="J87" s="390"/>
      <c r="K87" s="390"/>
      <c r="L87" s="390"/>
      <c r="M87" s="390"/>
      <c r="N87" s="391"/>
      <c r="O87" s="391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49"/>
      <c r="BA87" s="249"/>
      <c r="BB87" s="249"/>
      <c r="BC87" s="249"/>
    </row>
    <row r="88" spans="1:83">
      <c r="A88" s="390"/>
      <c r="B88" s="390"/>
      <c r="C88" s="390"/>
      <c r="D88" s="390"/>
      <c r="E88" s="390"/>
      <c r="F88" s="390"/>
      <c r="G88" s="390"/>
      <c r="H88" s="390"/>
      <c r="I88" s="390"/>
      <c r="J88" s="390"/>
      <c r="K88" s="390"/>
      <c r="L88" s="390"/>
      <c r="M88" s="390"/>
      <c r="N88" s="391"/>
      <c r="O88" s="391"/>
      <c r="P88" s="249"/>
      <c r="Q88" s="249"/>
      <c r="R88" s="249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  <c r="AH88" s="249"/>
      <c r="AI88" s="249"/>
      <c r="AJ88" s="249"/>
      <c r="AK88" s="249"/>
      <c r="AL88" s="249"/>
      <c r="AM88" s="249"/>
      <c r="AN88" s="249"/>
      <c r="AO88" s="249"/>
      <c r="AP88" s="249"/>
      <c r="AQ88" s="249"/>
      <c r="AR88" s="249"/>
      <c r="AS88" s="249"/>
      <c r="AT88" s="249"/>
      <c r="AU88" s="249"/>
      <c r="AV88" s="249"/>
      <c r="AW88" s="249"/>
      <c r="AX88" s="249"/>
      <c r="AY88" s="249"/>
      <c r="AZ88" s="249"/>
      <c r="BA88" s="249"/>
      <c r="BB88" s="249"/>
      <c r="BC88" s="249"/>
    </row>
    <row r="89" spans="1:83">
      <c r="A89" s="390"/>
      <c r="B89" s="390"/>
      <c r="C89" s="390"/>
      <c r="D89" s="390"/>
      <c r="E89" s="390"/>
      <c r="F89" s="390"/>
      <c r="G89" s="390"/>
      <c r="H89" s="390"/>
      <c r="I89" s="390"/>
      <c r="J89" s="390"/>
      <c r="K89" s="390"/>
      <c r="L89" s="390"/>
      <c r="M89" s="390"/>
      <c r="N89" s="391"/>
      <c r="O89" s="391"/>
      <c r="P89" s="249"/>
      <c r="Q89" s="249"/>
      <c r="R89" s="249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  <c r="AE89" s="249"/>
      <c r="AF89" s="249"/>
      <c r="AG89" s="249"/>
      <c r="AH89" s="249"/>
      <c r="AI89" s="249"/>
      <c r="AJ89" s="249"/>
      <c r="AK89" s="249"/>
      <c r="AL89" s="249"/>
      <c r="AM89" s="249"/>
      <c r="AN89" s="249"/>
      <c r="AO89" s="249"/>
      <c r="AP89" s="249"/>
      <c r="AQ89" s="249"/>
      <c r="AR89" s="249"/>
      <c r="AS89" s="249"/>
      <c r="AT89" s="249"/>
      <c r="AU89" s="249"/>
      <c r="AV89" s="249"/>
      <c r="AW89" s="249"/>
      <c r="AX89" s="249"/>
      <c r="AY89" s="249"/>
      <c r="AZ89" s="249"/>
      <c r="BA89" s="249"/>
      <c r="BB89" s="249"/>
      <c r="BC89" s="249"/>
    </row>
    <row r="90" spans="1:83">
      <c r="A90" s="390"/>
      <c r="B90" s="390"/>
      <c r="C90" s="390"/>
      <c r="D90" s="390"/>
      <c r="E90" s="390"/>
      <c r="F90" s="390"/>
      <c r="G90" s="390"/>
      <c r="H90" s="390"/>
      <c r="I90" s="390"/>
      <c r="J90" s="390"/>
      <c r="K90" s="390"/>
      <c r="L90" s="390"/>
      <c r="M90" s="390"/>
      <c r="N90" s="391"/>
      <c r="O90" s="391"/>
      <c r="P90" s="249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249"/>
      <c r="AX90" s="249"/>
      <c r="AY90" s="249"/>
      <c r="AZ90" s="249"/>
      <c r="BA90" s="249"/>
      <c r="BB90" s="249"/>
      <c r="BC90" s="249"/>
    </row>
    <row r="91" spans="1:83">
      <c r="A91" s="390"/>
      <c r="B91" s="390"/>
      <c r="C91" s="390"/>
      <c r="D91" s="390"/>
      <c r="E91" s="390"/>
      <c r="F91" s="390"/>
      <c r="G91" s="390"/>
      <c r="H91" s="390"/>
      <c r="I91" s="390"/>
      <c r="J91" s="390"/>
      <c r="K91" s="390"/>
      <c r="L91" s="390"/>
      <c r="M91" s="390"/>
      <c r="N91" s="391"/>
      <c r="O91" s="391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49"/>
      <c r="AF91" s="249"/>
      <c r="AG91" s="249"/>
      <c r="AH91" s="249"/>
      <c r="AI91" s="249"/>
      <c r="AJ91" s="249"/>
      <c r="AK91" s="249"/>
      <c r="AL91" s="249"/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249"/>
      <c r="AX91" s="249"/>
      <c r="AY91" s="249"/>
      <c r="AZ91" s="249"/>
      <c r="BA91" s="249"/>
      <c r="BB91" s="249"/>
      <c r="BC91" s="249"/>
    </row>
    <row r="92" spans="1:83">
      <c r="A92" s="390"/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1"/>
      <c r="O92" s="391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  <c r="AH92" s="249"/>
      <c r="AI92" s="249"/>
      <c r="AJ92" s="249"/>
      <c r="AK92" s="249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249"/>
      <c r="AX92" s="249"/>
      <c r="AY92" s="249"/>
      <c r="AZ92" s="249"/>
      <c r="BA92" s="249"/>
      <c r="BB92" s="249"/>
      <c r="BC92" s="249"/>
    </row>
    <row r="93" spans="1:83">
      <c r="A93" s="390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1"/>
      <c r="O93" s="391"/>
      <c r="P93" s="249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249"/>
      <c r="AX93" s="249"/>
      <c r="AY93" s="249"/>
      <c r="AZ93" s="249"/>
      <c r="BA93" s="249"/>
      <c r="BB93" s="249"/>
      <c r="BC93" s="249"/>
    </row>
    <row r="94" spans="1:83">
      <c r="A94" s="390"/>
      <c r="B94" s="390"/>
      <c r="C94" s="390"/>
      <c r="D94" s="390"/>
      <c r="E94" s="390"/>
      <c r="F94" s="390"/>
      <c r="G94" s="390"/>
      <c r="H94" s="390"/>
      <c r="I94" s="390"/>
      <c r="J94" s="390"/>
      <c r="K94" s="390"/>
      <c r="L94" s="390"/>
      <c r="M94" s="390"/>
      <c r="N94" s="391"/>
      <c r="O94" s="391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49"/>
      <c r="BB94" s="249"/>
      <c r="BC94" s="249"/>
    </row>
    <row r="95" spans="1:83">
      <c r="A95" s="390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1"/>
      <c r="O95" s="391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  <c r="AY95" s="249"/>
      <c r="AZ95" s="249"/>
      <c r="BA95" s="249"/>
      <c r="BB95" s="249"/>
      <c r="BC95" s="249"/>
    </row>
    <row r="96" spans="1:83">
      <c r="A96" s="390"/>
      <c r="B96" s="390"/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0"/>
      <c r="N96" s="391"/>
      <c r="O96" s="391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49"/>
      <c r="BA96" s="249"/>
      <c r="BB96" s="249"/>
      <c r="BC96" s="249"/>
      <c r="CA96" s="391"/>
      <c r="CB96" s="391"/>
      <c r="CC96" s="391"/>
      <c r="CD96" s="391"/>
      <c r="CE96" s="391"/>
    </row>
    <row r="97" spans="1:83">
      <c r="A97" s="390"/>
      <c r="B97" s="390"/>
      <c r="C97" s="390"/>
      <c r="D97" s="390"/>
      <c r="E97" s="390"/>
      <c r="F97" s="390"/>
      <c r="G97" s="390"/>
      <c r="H97" s="390"/>
      <c r="I97" s="390"/>
      <c r="J97" s="390"/>
      <c r="K97" s="390"/>
      <c r="L97" s="390"/>
      <c r="M97" s="390"/>
      <c r="N97" s="391"/>
      <c r="O97" s="391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9"/>
      <c r="AH97" s="249"/>
      <c r="AI97" s="249"/>
      <c r="AJ97" s="249"/>
      <c r="AK97" s="249"/>
      <c r="AL97" s="249"/>
      <c r="AM97" s="249"/>
      <c r="AN97" s="249"/>
      <c r="AO97" s="249"/>
      <c r="AP97" s="249"/>
      <c r="AQ97" s="249"/>
      <c r="AR97" s="249"/>
      <c r="AS97" s="249"/>
      <c r="AT97" s="249"/>
      <c r="AU97" s="249"/>
      <c r="AV97" s="249"/>
      <c r="AW97" s="249"/>
      <c r="AX97" s="249"/>
      <c r="AY97" s="249"/>
      <c r="AZ97" s="249"/>
      <c r="BA97" s="249"/>
      <c r="BB97" s="249"/>
      <c r="BC97" s="249"/>
      <c r="CA97" s="391"/>
      <c r="CB97" s="391"/>
      <c r="CC97" s="391"/>
      <c r="CD97" s="391"/>
      <c r="CE97" s="391"/>
    </row>
    <row r="98" spans="1:83">
      <c r="A98" s="390"/>
      <c r="B98" s="390"/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0"/>
      <c r="N98" s="391"/>
      <c r="O98" s="391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  <c r="AM98" s="249"/>
      <c r="AN98" s="249"/>
      <c r="AO98" s="249"/>
      <c r="AP98" s="249"/>
      <c r="AQ98" s="249"/>
      <c r="AR98" s="249"/>
      <c r="AS98" s="249"/>
      <c r="AT98" s="249"/>
      <c r="AU98" s="249"/>
      <c r="AV98" s="249"/>
      <c r="AW98" s="249"/>
      <c r="AX98" s="249"/>
      <c r="AY98" s="249"/>
      <c r="AZ98" s="249"/>
      <c r="BA98" s="249"/>
      <c r="BB98" s="249"/>
      <c r="BC98" s="249"/>
      <c r="CA98" s="391"/>
      <c r="CB98" s="391"/>
      <c r="CC98" s="494"/>
      <c r="CD98" s="391"/>
      <c r="CE98" s="391"/>
    </row>
    <row r="99" spans="1:83"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49"/>
      <c r="AH99" s="249"/>
      <c r="AI99" s="249"/>
      <c r="AJ99" s="249"/>
      <c r="AK99" s="249"/>
      <c r="AL99" s="249"/>
      <c r="AM99" s="249"/>
      <c r="AN99" s="249"/>
      <c r="AO99" s="249"/>
      <c r="AP99" s="249"/>
      <c r="AQ99" s="249"/>
      <c r="AR99" s="249"/>
      <c r="AS99" s="249"/>
      <c r="AT99" s="249"/>
      <c r="AU99" s="249"/>
      <c r="AV99" s="249"/>
      <c r="AW99" s="249"/>
      <c r="AX99" s="249"/>
      <c r="AY99" s="249"/>
      <c r="AZ99" s="249"/>
      <c r="BA99" s="249"/>
      <c r="BB99" s="249"/>
      <c r="BC99" s="249"/>
      <c r="CA99" s="391"/>
      <c r="CB99" s="391"/>
      <c r="CC99" s="494"/>
      <c r="CD99" s="391"/>
      <c r="CE99" s="391"/>
    </row>
    <row r="100" spans="1:83"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49"/>
      <c r="AH100" s="249"/>
      <c r="AI100" s="249"/>
      <c r="AJ100" s="249"/>
      <c r="AK100" s="249"/>
      <c r="AL100" s="249"/>
      <c r="AM100" s="249"/>
      <c r="AN100" s="249"/>
      <c r="AO100" s="249"/>
      <c r="AP100" s="249"/>
      <c r="AQ100" s="249"/>
      <c r="AR100" s="249"/>
      <c r="AS100" s="249"/>
      <c r="AT100" s="249"/>
      <c r="AU100" s="249"/>
      <c r="AV100" s="249"/>
      <c r="AW100" s="249"/>
      <c r="AX100" s="249"/>
      <c r="AY100" s="249"/>
      <c r="AZ100" s="249"/>
      <c r="BA100" s="249"/>
      <c r="BB100" s="249"/>
      <c r="BC100" s="249"/>
      <c r="CA100" s="391"/>
      <c r="CB100" s="391"/>
      <c r="CC100" s="494"/>
      <c r="CD100" s="391"/>
      <c r="CE100" s="391"/>
    </row>
    <row r="101" spans="1:83">
      <c r="N101" s="249"/>
      <c r="O101" s="249"/>
      <c r="P101" s="249"/>
      <c r="Q101" s="249"/>
      <c r="R101" s="249"/>
      <c r="S101" s="249"/>
      <c r="T101" s="249"/>
      <c r="U101" s="249"/>
      <c r="V101" s="249"/>
      <c r="W101" s="249"/>
      <c r="X101" s="249"/>
      <c r="Y101" s="249"/>
      <c r="Z101" s="249"/>
      <c r="AA101" s="249"/>
      <c r="AB101" s="249"/>
      <c r="AC101" s="249"/>
      <c r="AD101" s="249"/>
      <c r="AE101" s="249"/>
      <c r="AF101" s="249"/>
      <c r="AG101" s="249"/>
      <c r="AH101" s="249"/>
      <c r="AI101" s="249"/>
      <c r="AJ101" s="249"/>
      <c r="AK101" s="249"/>
      <c r="AL101" s="249"/>
      <c r="AM101" s="249"/>
      <c r="AN101" s="249"/>
      <c r="AO101" s="249"/>
      <c r="AP101" s="249"/>
      <c r="AQ101" s="249"/>
      <c r="AR101" s="249"/>
      <c r="AS101" s="249"/>
      <c r="AT101" s="249"/>
      <c r="AU101" s="249"/>
      <c r="AV101" s="249"/>
      <c r="AW101" s="249"/>
      <c r="AX101" s="249"/>
      <c r="AY101" s="249"/>
      <c r="AZ101" s="249"/>
      <c r="BA101" s="249"/>
      <c r="BB101" s="249"/>
      <c r="BC101" s="249"/>
      <c r="CA101" s="391"/>
      <c r="CB101" s="391"/>
      <c r="CC101" s="391"/>
      <c r="CD101" s="391"/>
      <c r="CE101" s="391"/>
    </row>
    <row r="102" spans="1:83">
      <c r="N102" s="249"/>
      <c r="O102" s="249"/>
      <c r="P102" s="249"/>
      <c r="Q102" s="249"/>
      <c r="R102" s="249"/>
      <c r="S102" s="249"/>
      <c r="T102" s="249"/>
      <c r="U102" s="249"/>
      <c r="V102" s="249"/>
      <c r="W102" s="249"/>
      <c r="X102" s="249"/>
      <c r="Y102" s="249"/>
      <c r="Z102" s="249"/>
      <c r="AA102" s="249"/>
      <c r="AB102" s="249"/>
      <c r="AC102" s="249"/>
      <c r="AD102" s="249"/>
      <c r="AE102" s="249"/>
      <c r="AF102" s="249"/>
      <c r="AG102" s="249"/>
      <c r="AH102" s="249"/>
      <c r="AI102" s="249"/>
      <c r="AJ102" s="249"/>
      <c r="AK102" s="249"/>
      <c r="AL102" s="249"/>
      <c r="AM102" s="249"/>
      <c r="AN102" s="249"/>
      <c r="AO102" s="249"/>
      <c r="AP102" s="249"/>
      <c r="AQ102" s="249"/>
      <c r="AR102" s="249"/>
      <c r="AS102" s="249"/>
      <c r="AT102" s="249"/>
      <c r="AU102" s="249"/>
      <c r="AV102" s="249"/>
      <c r="AW102" s="249"/>
      <c r="AX102" s="249"/>
      <c r="AY102" s="249"/>
      <c r="AZ102" s="249"/>
      <c r="BA102" s="249"/>
      <c r="BB102" s="249"/>
      <c r="BC102" s="249"/>
      <c r="CA102" s="391"/>
      <c r="CB102" s="391"/>
      <c r="CC102" s="391"/>
      <c r="CD102" s="391"/>
      <c r="CE102" s="391"/>
    </row>
    <row r="103" spans="1:83"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  <c r="X103" s="249"/>
      <c r="Y103" s="249"/>
      <c r="Z103" s="249"/>
      <c r="AA103" s="249"/>
      <c r="AB103" s="249"/>
      <c r="AC103" s="249"/>
      <c r="AD103" s="249"/>
      <c r="AE103" s="249"/>
      <c r="AF103" s="249"/>
      <c r="AG103" s="249"/>
      <c r="AH103" s="249"/>
      <c r="AI103" s="249"/>
      <c r="AJ103" s="249"/>
      <c r="AK103" s="249"/>
      <c r="AL103" s="249"/>
      <c r="AM103" s="249"/>
      <c r="AN103" s="249"/>
      <c r="AO103" s="249"/>
      <c r="AP103" s="249"/>
      <c r="AQ103" s="249"/>
      <c r="AR103" s="249"/>
      <c r="AS103" s="249"/>
      <c r="AT103" s="249"/>
      <c r="AU103" s="249"/>
      <c r="AV103" s="249"/>
      <c r="AW103" s="249"/>
      <c r="AX103" s="249"/>
      <c r="AY103" s="249"/>
      <c r="AZ103" s="249"/>
      <c r="BA103" s="249"/>
      <c r="BB103" s="249"/>
      <c r="BC103" s="249"/>
      <c r="CA103" s="391"/>
      <c r="CB103" s="391"/>
      <c r="CC103" s="494"/>
      <c r="CD103" s="391"/>
      <c r="CE103" s="391"/>
    </row>
    <row r="104" spans="1:83">
      <c r="N104" s="249"/>
      <c r="O104" s="249"/>
      <c r="P104" s="249"/>
      <c r="Q104" s="249"/>
      <c r="R104" s="249"/>
      <c r="S104" s="249"/>
      <c r="T104" s="249"/>
      <c r="U104" s="249"/>
      <c r="V104" s="249"/>
      <c r="W104" s="249"/>
      <c r="X104" s="249"/>
      <c r="Y104" s="249"/>
      <c r="Z104" s="249"/>
      <c r="AA104" s="249"/>
      <c r="AB104" s="249"/>
      <c r="AC104" s="249"/>
      <c r="AD104" s="249"/>
      <c r="AE104" s="249"/>
      <c r="AF104" s="249"/>
      <c r="AG104" s="249"/>
      <c r="AH104" s="249"/>
      <c r="AI104" s="249"/>
      <c r="AJ104" s="249"/>
      <c r="AK104" s="249"/>
      <c r="AL104" s="249"/>
      <c r="AM104" s="249"/>
      <c r="AN104" s="249"/>
      <c r="AO104" s="249"/>
      <c r="AP104" s="249"/>
      <c r="AQ104" s="249"/>
      <c r="AR104" s="249"/>
      <c r="AS104" s="249"/>
      <c r="AT104" s="249"/>
      <c r="AU104" s="249"/>
      <c r="AV104" s="249"/>
      <c r="AW104" s="249"/>
      <c r="AX104" s="249"/>
      <c r="AY104" s="249"/>
      <c r="AZ104" s="249"/>
      <c r="BA104" s="249"/>
      <c r="BB104" s="249"/>
      <c r="BC104" s="249"/>
      <c r="CA104" s="391"/>
      <c r="CB104" s="391"/>
      <c r="CC104" s="494"/>
      <c r="CD104" s="391"/>
      <c r="CE104" s="391"/>
    </row>
    <row r="105" spans="1:83">
      <c r="N105" s="249"/>
      <c r="O105" s="249"/>
      <c r="P105" s="249"/>
      <c r="Q105" s="249"/>
      <c r="R105" s="249"/>
      <c r="S105" s="249"/>
      <c r="T105" s="249"/>
      <c r="U105" s="249"/>
      <c r="V105" s="249"/>
      <c r="W105" s="249"/>
      <c r="X105" s="249"/>
      <c r="Y105" s="249"/>
      <c r="Z105" s="249"/>
      <c r="AA105" s="249"/>
      <c r="AB105" s="249"/>
      <c r="AC105" s="249"/>
      <c r="AD105" s="249"/>
      <c r="AE105" s="249"/>
      <c r="AF105" s="249"/>
      <c r="AG105" s="249"/>
      <c r="AH105" s="249"/>
      <c r="AI105" s="249"/>
      <c r="AJ105" s="249"/>
      <c r="AK105" s="249"/>
      <c r="AL105" s="249"/>
      <c r="AM105" s="249"/>
      <c r="AN105" s="249"/>
      <c r="AO105" s="249"/>
      <c r="AP105" s="249"/>
      <c r="AQ105" s="249"/>
      <c r="AR105" s="249"/>
      <c r="AS105" s="249"/>
      <c r="AT105" s="249"/>
      <c r="AU105" s="249"/>
      <c r="AV105" s="249"/>
      <c r="AW105" s="249"/>
      <c r="AX105" s="249"/>
      <c r="AY105" s="249"/>
      <c r="AZ105" s="249"/>
      <c r="BA105" s="249"/>
      <c r="BB105" s="249"/>
      <c r="BC105" s="249"/>
      <c r="CA105" s="391"/>
      <c r="CB105" s="391"/>
      <c r="CC105" s="495"/>
      <c r="CD105" s="391"/>
      <c r="CE105" s="391"/>
    </row>
    <row r="106" spans="1:83"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  <c r="X106" s="249"/>
      <c r="Y106" s="249"/>
      <c r="Z106" s="249"/>
      <c r="AA106" s="249"/>
      <c r="AB106" s="249"/>
      <c r="AC106" s="249"/>
      <c r="AD106" s="249"/>
      <c r="AE106" s="249"/>
      <c r="AF106" s="249"/>
      <c r="AG106" s="249"/>
      <c r="AH106" s="249"/>
      <c r="AI106" s="249"/>
      <c r="AJ106" s="249"/>
      <c r="AK106" s="249"/>
      <c r="AL106" s="249"/>
      <c r="AM106" s="249"/>
      <c r="AN106" s="249"/>
      <c r="AO106" s="249"/>
      <c r="AP106" s="249"/>
      <c r="AQ106" s="249"/>
      <c r="AR106" s="249"/>
      <c r="AS106" s="249"/>
      <c r="AT106" s="249"/>
      <c r="AU106" s="249"/>
      <c r="AV106" s="249"/>
      <c r="AW106" s="249"/>
      <c r="AX106" s="249"/>
      <c r="AY106" s="249"/>
      <c r="AZ106" s="249"/>
      <c r="BA106" s="249"/>
      <c r="BB106" s="249"/>
      <c r="BC106" s="249"/>
      <c r="CA106" s="391"/>
      <c r="CB106" s="391"/>
      <c r="CC106" s="391"/>
      <c r="CD106" s="391"/>
      <c r="CE106" s="391"/>
    </row>
    <row r="107" spans="1:83">
      <c r="N107" s="249"/>
      <c r="O107" s="249"/>
      <c r="P107" s="249"/>
      <c r="Q107" s="249"/>
      <c r="R107" s="249"/>
      <c r="S107" s="249"/>
      <c r="T107" s="249"/>
      <c r="U107" s="249"/>
      <c r="V107" s="249"/>
      <c r="W107" s="249"/>
      <c r="X107" s="249"/>
      <c r="Y107" s="249"/>
      <c r="Z107" s="249"/>
      <c r="AA107" s="249"/>
      <c r="AB107" s="249"/>
      <c r="AC107" s="249"/>
      <c r="AD107" s="249"/>
      <c r="AE107" s="249"/>
      <c r="AF107" s="249"/>
      <c r="AG107" s="249"/>
      <c r="AH107" s="249"/>
      <c r="AI107" s="249"/>
      <c r="AJ107" s="249"/>
      <c r="AK107" s="249"/>
      <c r="AL107" s="249"/>
      <c r="AM107" s="249"/>
      <c r="AN107" s="249"/>
      <c r="AO107" s="249"/>
      <c r="AP107" s="249"/>
      <c r="AQ107" s="249"/>
      <c r="AR107" s="249"/>
      <c r="AS107" s="249"/>
      <c r="AT107" s="249"/>
      <c r="AU107" s="249"/>
      <c r="AV107" s="249"/>
      <c r="AW107" s="249"/>
      <c r="AX107" s="249"/>
      <c r="AY107" s="249"/>
      <c r="AZ107" s="249"/>
      <c r="BA107" s="249"/>
      <c r="BB107" s="249"/>
      <c r="BC107" s="249"/>
      <c r="CA107" s="391"/>
      <c r="CB107" s="391"/>
      <c r="CC107" s="391"/>
      <c r="CD107" s="391"/>
      <c r="CE107" s="391"/>
    </row>
    <row r="108" spans="1:83">
      <c r="N108" s="249"/>
      <c r="O108" s="249"/>
      <c r="P108" s="249"/>
      <c r="Q108" s="249"/>
      <c r="R108" s="249"/>
      <c r="S108" s="249"/>
      <c r="T108" s="249"/>
      <c r="U108" s="249"/>
      <c r="V108" s="249"/>
      <c r="W108" s="249"/>
      <c r="X108" s="249"/>
      <c r="Y108" s="249"/>
      <c r="Z108" s="249"/>
      <c r="AA108" s="249"/>
      <c r="AB108" s="249"/>
      <c r="AC108" s="249"/>
      <c r="AD108" s="249"/>
      <c r="AE108" s="249"/>
      <c r="AF108" s="249"/>
      <c r="AG108" s="249"/>
      <c r="AH108" s="249"/>
      <c r="AI108" s="249"/>
      <c r="AJ108" s="249"/>
      <c r="AK108" s="249"/>
      <c r="AL108" s="249"/>
      <c r="AM108" s="249"/>
      <c r="AN108" s="249"/>
      <c r="AO108" s="249"/>
      <c r="AP108" s="249"/>
      <c r="AQ108" s="249"/>
      <c r="AR108" s="249"/>
      <c r="AS108" s="249"/>
      <c r="AT108" s="249"/>
      <c r="AU108" s="249"/>
      <c r="AV108" s="249"/>
      <c r="AW108" s="249"/>
      <c r="AX108" s="249"/>
      <c r="AY108" s="249"/>
      <c r="AZ108" s="249"/>
      <c r="BA108" s="249"/>
      <c r="BB108" s="249"/>
      <c r="BC108" s="249"/>
    </row>
    <row r="109" spans="1:83"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249"/>
      <c r="Z109" s="249"/>
      <c r="AA109" s="249"/>
      <c r="AB109" s="249"/>
      <c r="AC109" s="249"/>
      <c r="AD109" s="249"/>
      <c r="AE109" s="249"/>
      <c r="AF109" s="249"/>
      <c r="AG109" s="249"/>
      <c r="AH109" s="249"/>
      <c r="AI109" s="249"/>
      <c r="AJ109" s="249"/>
      <c r="AK109" s="249"/>
      <c r="AL109" s="249"/>
      <c r="AM109" s="249"/>
      <c r="AN109" s="249"/>
      <c r="AO109" s="249"/>
      <c r="AP109" s="249"/>
      <c r="AQ109" s="249"/>
      <c r="AR109" s="249"/>
      <c r="AS109" s="249"/>
      <c r="AT109" s="249"/>
      <c r="AU109" s="249"/>
      <c r="AV109" s="249"/>
      <c r="AW109" s="249"/>
      <c r="AX109" s="249"/>
      <c r="AY109" s="249"/>
      <c r="AZ109" s="249"/>
      <c r="BA109" s="249"/>
      <c r="BB109" s="249"/>
      <c r="BC109" s="249"/>
    </row>
    <row r="110" spans="1:83">
      <c r="N110" s="249"/>
      <c r="O110" s="249"/>
      <c r="P110" s="249"/>
      <c r="Q110" s="249"/>
      <c r="R110" s="249"/>
      <c r="S110" s="249"/>
      <c r="T110" s="249"/>
      <c r="U110" s="249"/>
      <c r="V110" s="249"/>
      <c r="W110" s="249"/>
      <c r="X110" s="249"/>
      <c r="Y110" s="249"/>
      <c r="Z110" s="249"/>
      <c r="AA110" s="249"/>
      <c r="AB110" s="249"/>
      <c r="AC110" s="249"/>
      <c r="AD110" s="249"/>
      <c r="AE110" s="249"/>
      <c r="AF110" s="249"/>
      <c r="AG110" s="249"/>
      <c r="AH110" s="249"/>
      <c r="AI110" s="249"/>
      <c r="AJ110" s="249"/>
      <c r="AK110" s="249"/>
      <c r="AL110" s="249"/>
      <c r="AM110" s="249"/>
      <c r="AN110" s="249"/>
      <c r="AO110" s="249"/>
      <c r="AP110" s="249"/>
      <c r="AQ110" s="249"/>
      <c r="AR110" s="249"/>
      <c r="AS110" s="249"/>
      <c r="AT110" s="249"/>
      <c r="AU110" s="249"/>
      <c r="AV110" s="249"/>
      <c r="AW110" s="249"/>
      <c r="AX110" s="249"/>
      <c r="AY110" s="249"/>
      <c r="AZ110" s="249"/>
      <c r="BA110" s="249"/>
      <c r="BB110" s="249"/>
      <c r="BC110" s="249"/>
    </row>
    <row r="111" spans="1:83">
      <c r="N111" s="249"/>
      <c r="O111" s="249"/>
      <c r="P111" s="249"/>
      <c r="Q111" s="249"/>
      <c r="R111" s="249"/>
      <c r="S111" s="249"/>
      <c r="T111" s="249"/>
      <c r="U111" s="249"/>
      <c r="V111" s="249"/>
      <c r="W111" s="249"/>
      <c r="X111" s="249"/>
      <c r="Y111" s="249"/>
      <c r="Z111" s="249"/>
      <c r="AA111" s="249"/>
      <c r="AB111" s="249"/>
      <c r="AC111" s="249"/>
      <c r="AD111" s="249"/>
      <c r="AE111" s="249"/>
      <c r="AF111" s="249"/>
      <c r="AG111" s="249"/>
      <c r="AH111" s="249"/>
      <c r="AI111" s="249"/>
      <c r="AJ111" s="249"/>
      <c r="AK111" s="249"/>
      <c r="AL111" s="249"/>
      <c r="AM111" s="249"/>
      <c r="AN111" s="249"/>
      <c r="AO111" s="249"/>
      <c r="AP111" s="249"/>
      <c r="AQ111" s="249"/>
      <c r="AR111" s="249"/>
      <c r="AS111" s="249"/>
      <c r="AT111" s="249"/>
      <c r="AU111" s="249"/>
      <c r="AV111" s="249"/>
      <c r="AW111" s="249"/>
      <c r="AX111" s="249"/>
      <c r="AY111" s="249"/>
      <c r="AZ111" s="249"/>
      <c r="BA111" s="249"/>
      <c r="BB111" s="249"/>
      <c r="BC111" s="249"/>
    </row>
    <row r="112" spans="1:83">
      <c r="N112" s="249"/>
      <c r="O112" s="249"/>
      <c r="P112" s="249"/>
      <c r="Q112" s="249"/>
      <c r="R112" s="249"/>
      <c r="S112" s="249"/>
      <c r="T112" s="249"/>
      <c r="U112" s="249"/>
      <c r="V112" s="249"/>
      <c r="W112" s="249"/>
      <c r="X112" s="249"/>
      <c r="Y112" s="249"/>
      <c r="Z112" s="249"/>
      <c r="AA112" s="249"/>
      <c r="AB112" s="249"/>
      <c r="AC112" s="249"/>
      <c r="AD112" s="249"/>
      <c r="AE112" s="249"/>
      <c r="AF112" s="249"/>
      <c r="AG112" s="249"/>
      <c r="AH112" s="249"/>
      <c r="AI112" s="249"/>
      <c r="AJ112" s="249"/>
      <c r="AK112" s="249"/>
      <c r="AL112" s="249"/>
      <c r="AM112" s="249"/>
      <c r="AN112" s="249"/>
      <c r="AO112" s="249"/>
      <c r="AP112" s="249"/>
      <c r="AQ112" s="249"/>
      <c r="AR112" s="249"/>
      <c r="AS112" s="249"/>
      <c r="AT112" s="249"/>
      <c r="AU112" s="249"/>
      <c r="AV112" s="249"/>
      <c r="AW112" s="249"/>
      <c r="AX112" s="249"/>
      <c r="AY112" s="249"/>
      <c r="AZ112" s="249"/>
      <c r="BA112" s="249"/>
      <c r="BB112" s="249"/>
      <c r="BC112" s="249"/>
    </row>
    <row r="113" spans="14:55">
      <c r="N113" s="249"/>
      <c r="O113" s="249"/>
      <c r="P113" s="249"/>
      <c r="Q113" s="249"/>
      <c r="R113" s="249"/>
      <c r="S113" s="249"/>
      <c r="T113" s="249"/>
      <c r="U113" s="249"/>
      <c r="V113" s="249"/>
      <c r="W113" s="249"/>
      <c r="X113" s="249"/>
      <c r="Y113" s="249"/>
      <c r="Z113" s="249"/>
      <c r="AA113" s="249"/>
      <c r="AB113" s="249"/>
      <c r="AC113" s="249"/>
      <c r="AD113" s="249"/>
      <c r="AE113" s="249"/>
      <c r="AF113" s="249"/>
      <c r="AG113" s="249"/>
      <c r="AH113" s="249"/>
      <c r="AI113" s="249"/>
      <c r="AJ113" s="249"/>
      <c r="AK113" s="249"/>
      <c r="AL113" s="249"/>
      <c r="AM113" s="249"/>
      <c r="AN113" s="249"/>
      <c r="AO113" s="249"/>
      <c r="AP113" s="249"/>
      <c r="AQ113" s="249"/>
      <c r="AR113" s="249"/>
      <c r="AS113" s="249"/>
      <c r="AT113" s="249"/>
      <c r="AU113" s="249"/>
      <c r="AV113" s="249"/>
      <c r="AW113" s="249"/>
      <c r="AX113" s="249"/>
      <c r="AY113" s="249"/>
      <c r="AZ113" s="249"/>
      <c r="BA113" s="249"/>
      <c r="BB113" s="249"/>
      <c r="BC113" s="249"/>
    </row>
    <row r="114" spans="14:55">
      <c r="N114" s="249"/>
      <c r="O114" s="249"/>
      <c r="P114" s="249"/>
      <c r="Q114" s="249"/>
      <c r="R114" s="249"/>
      <c r="S114" s="249"/>
      <c r="T114" s="249"/>
      <c r="U114" s="249"/>
      <c r="V114" s="249"/>
      <c r="W114" s="249"/>
      <c r="X114" s="249"/>
      <c r="Y114" s="249"/>
      <c r="Z114" s="249"/>
      <c r="AA114" s="249"/>
      <c r="AB114" s="249"/>
      <c r="AC114" s="249"/>
      <c r="AD114" s="249"/>
      <c r="AE114" s="249"/>
      <c r="AF114" s="249"/>
      <c r="AG114" s="249"/>
      <c r="AH114" s="249"/>
      <c r="AI114" s="249"/>
      <c r="AJ114" s="249"/>
      <c r="AK114" s="249"/>
      <c r="AL114" s="249"/>
      <c r="AM114" s="249"/>
      <c r="AN114" s="249"/>
      <c r="AO114" s="249"/>
      <c r="AP114" s="249"/>
      <c r="AQ114" s="249"/>
      <c r="AR114" s="249"/>
      <c r="AS114" s="249"/>
      <c r="AT114" s="249"/>
      <c r="AU114" s="249"/>
      <c r="AV114" s="249"/>
      <c r="AW114" s="249"/>
      <c r="AX114" s="249"/>
      <c r="AY114" s="249"/>
      <c r="AZ114" s="249"/>
      <c r="BA114" s="249"/>
      <c r="BB114" s="249"/>
      <c r="BC114" s="249"/>
    </row>
    <row r="115" spans="14:55">
      <c r="N115" s="249"/>
      <c r="O115" s="249"/>
      <c r="P115" s="249"/>
      <c r="Q115" s="249"/>
      <c r="R115" s="249"/>
      <c r="S115" s="249"/>
      <c r="T115" s="249"/>
      <c r="U115" s="249"/>
      <c r="V115" s="249"/>
      <c r="W115" s="249"/>
      <c r="X115" s="249"/>
      <c r="Y115" s="249"/>
      <c r="Z115" s="249"/>
      <c r="AA115" s="249"/>
      <c r="AB115" s="249"/>
      <c r="AC115" s="249"/>
      <c r="AD115" s="249"/>
      <c r="AE115" s="249"/>
      <c r="AF115" s="249"/>
      <c r="AG115" s="249"/>
      <c r="AH115" s="249"/>
      <c r="AI115" s="249"/>
      <c r="AJ115" s="249"/>
      <c r="AK115" s="249"/>
      <c r="AL115" s="249"/>
      <c r="AM115" s="249"/>
      <c r="AN115" s="249"/>
      <c r="AO115" s="249"/>
      <c r="AP115" s="249"/>
      <c r="AQ115" s="249"/>
      <c r="AR115" s="249"/>
      <c r="AS115" s="249"/>
      <c r="AT115" s="249"/>
      <c r="AU115" s="249"/>
      <c r="AV115" s="249"/>
      <c r="AW115" s="249"/>
      <c r="AX115" s="249"/>
      <c r="AY115" s="249"/>
      <c r="AZ115" s="249"/>
      <c r="BA115" s="249"/>
      <c r="BB115" s="249"/>
      <c r="BC115" s="249"/>
    </row>
    <row r="116" spans="14:55">
      <c r="N116" s="249"/>
      <c r="O116" s="249"/>
      <c r="P116" s="249"/>
      <c r="Q116" s="249"/>
      <c r="R116" s="249"/>
      <c r="S116" s="249"/>
      <c r="T116" s="249"/>
      <c r="U116" s="249"/>
      <c r="V116" s="249"/>
      <c r="W116" s="249"/>
      <c r="X116" s="249"/>
      <c r="Y116" s="249"/>
      <c r="Z116" s="249"/>
      <c r="AA116" s="249"/>
      <c r="AB116" s="249"/>
      <c r="AC116" s="249"/>
      <c r="AD116" s="249"/>
      <c r="AE116" s="249"/>
      <c r="AF116" s="249"/>
      <c r="AG116" s="249"/>
      <c r="AH116" s="249"/>
      <c r="AI116" s="249"/>
      <c r="AJ116" s="249"/>
      <c r="AK116" s="249"/>
      <c r="AL116" s="249"/>
      <c r="AM116" s="249"/>
      <c r="AN116" s="249"/>
      <c r="AO116" s="249"/>
      <c r="AP116" s="249"/>
      <c r="AQ116" s="249"/>
      <c r="AR116" s="249"/>
      <c r="AS116" s="249"/>
      <c r="AT116" s="249"/>
      <c r="AU116" s="249"/>
      <c r="AV116" s="249"/>
      <c r="AW116" s="249"/>
      <c r="AX116" s="249"/>
      <c r="AY116" s="249"/>
      <c r="AZ116" s="249"/>
      <c r="BA116" s="249"/>
      <c r="BB116" s="249"/>
      <c r="BC116" s="249"/>
    </row>
    <row r="117" spans="14:55"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49"/>
      <c r="AD117" s="249"/>
      <c r="AE117" s="249"/>
      <c r="AF117" s="249"/>
      <c r="AG117" s="249"/>
      <c r="AH117" s="249"/>
      <c r="AI117" s="249"/>
      <c r="AJ117" s="249"/>
      <c r="AK117" s="249"/>
      <c r="AL117" s="249"/>
      <c r="AM117" s="249"/>
      <c r="AN117" s="249"/>
      <c r="AO117" s="249"/>
      <c r="AP117" s="249"/>
      <c r="AQ117" s="249"/>
      <c r="AR117" s="249"/>
      <c r="AS117" s="249"/>
      <c r="AT117" s="249"/>
      <c r="AU117" s="249"/>
      <c r="AV117" s="249"/>
      <c r="AW117" s="249"/>
      <c r="AX117" s="249"/>
      <c r="AY117" s="249"/>
      <c r="AZ117" s="249"/>
      <c r="BA117" s="249"/>
      <c r="BB117" s="249"/>
      <c r="BC117" s="249"/>
    </row>
    <row r="118" spans="14:55">
      <c r="N118" s="249"/>
      <c r="O118" s="249"/>
      <c r="P118" s="249"/>
      <c r="Q118" s="249"/>
      <c r="R118" s="249"/>
      <c r="S118" s="249"/>
      <c r="T118" s="249"/>
      <c r="U118" s="249"/>
      <c r="V118" s="249"/>
      <c r="W118" s="249"/>
      <c r="X118" s="249"/>
      <c r="Y118" s="249"/>
      <c r="Z118" s="249"/>
      <c r="AA118" s="249"/>
      <c r="AB118" s="249"/>
      <c r="AC118" s="249"/>
      <c r="AD118" s="249"/>
      <c r="AE118" s="249"/>
      <c r="AF118" s="249"/>
      <c r="AG118" s="249"/>
      <c r="AH118" s="249"/>
      <c r="AI118" s="249"/>
      <c r="AJ118" s="249"/>
      <c r="AK118" s="249"/>
      <c r="AL118" s="249"/>
      <c r="AM118" s="249"/>
      <c r="AN118" s="249"/>
      <c r="AO118" s="249"/>
      <c r="AP118" s="249"/>
      <c r="AQ118" s="249"/>
      <c r="AR118" s="249"/>
      <c r="AS118" s="249"/>
      <c r="AT118" s="249"/>
      <c r="AU118" s="249"/>
      <c r="AV118" s="249"/>
      <c r="AW118" s="249"/>
      <c r="AX118" s="249"/>
      <c r="AY118" s="249"/>
      <c r="AZ118" s="249"/>
      <c r="BA118" s="249"/>
      <c r="BB118" s="249"/>
      <c r="BC118" s="249"/>
    </row>
    <row r="119" spans="14:55">
      <c r="N119" s="249"/>
      <c r="O119" s="249"/>
      <c r="P119" s="249"/>
      <c r="Q119" s="249"/>
      <c r="R119" s="249"/>
      <c r="S119" s="249"/>
      <c r="T119" s="249"/>
      <c r="U119" s="249"/>
      <c r="V119" s="249"/>
      <c r="W119" s="249"/>
      <c r="X119" s="249"/>
      <c r="Y119" s="249"/>
      <c r="Z119" s="249"/>
      <c r="AA119" s="249"/>
      <c r="AB119" s="249"/>
      <c r="AC119" s="249"/>
      <c r="AD119" s="249"/>
      <c r="AE119" s="249"/>
      <c r="AF119" s="249"/>
      <c r="AG119" s="249"/>
      <c r="AH119" s="249"/>
      <c r="AI119" s="249"/>
      <c r="AJ119" s="249"/>
      <c r="AK119" s="249"/>
      <c r="AL119" s="249"/>
      <c r="AM119" s="249"/>
      <c r="AN119" s="249"/>
      <c r="AO119" s="249"/>
      <c r="AP119" s="249"/>
      <c r="AQ119" s="249"/>
      <c r="AR119" s="249"/>
      <c r="AS119" s="249"/>
      <c r="AT119" s="249"/>
      <c r="AU119" s="249"/>
      <c r="AV119" s="249"/>
      <c r="AW119" s="249"/>
      <c r="AX119" s="249"/>
      <c r="AY119" s="249"/>
      <c r="AZ119" s="249"/>
      <c r="BA119" s="249"/>
      <c r="BB119" s="249"/>
      <c r="BC119" s="249"/>
    </row>
    <row r="120" spans="14:55">
      <c r="N120" s="249"/>
      <c r="O120" s="249"/>
      <c r="P120" s="249"/>
      <c r="Q120" s="249"/>
      <c r="R120" s="249"/>
      <c r="S120" s="249"/>
      <c r="T120" s="249"/>
      <c r="U120" s="249"/>
      <c r="V120" s="249"/>
      <c r="W120" s="249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9"/>
      <c r="AH120" s="249"/>
      <c r="AI120" s="249"/>
      <c r="AJ120" s="249"/>
      <c r="AK120" s="249"/>
      <c r="AL120" s="249"/>
      <c r="AM120" s="249"/>
      <c r="AN120" s="249"/>
      <c r="AO120" s="249"/>
      <c r="AP120" s="249"/>
      <c r="AQ120" s="249"/>
      <c r="AR120" s="249"/>
      <c r="AS120" s="249"/>
      <c r="AT120" s="249"/>
      <c r="AU120" s="249"/>
      <c r="AV120" s="249"/>
      <c r="AW120" s="249"/>
      <c r="AX120" s="249"/>
      <c r="AY120" s="249"/>
      <c r="AZ120" s="249"/>
      <c r="BA120" s="249"/>
      <c r="BB120" s="249"/>
      <c r="BC120" s="249"/>
    </row>
    <row r="121" spans="14:55">
      <c r="N121" s="249"/>
      <c r="O121" s="249"/>
      <c r="P121" s="249"/>
      <c r="Q121" s="249"/>
      <c r="R121" s="249"/>
      <c r="S121" s="249"/>
      <c r="T121" s="249"/>
      <c r="U121" s="249"/>
      <c r="V121" s="249"/>
      <c r="W121" s="249"/>
      <c r="X121" s="249"/>
      <c r="Y121" s="249"/>
      <c r="Z121" s="249"/>
      <c r="AA121" s="249"/>
      <c r="AB121" s="249"/>
      <c r="AC121" s="249"/>
      <c r="AD121" s="249"/>
      <c r="AE121" s="249"/>
      <c r="AF121" s="249"/>
      <c r="AG121" s="249"/>
      <c r="AH121" s="249"/>
      <c r="AI121" s="249"/>
      <c r="AJ121" s="249"/>
      <c r="AK121" s="249"/>
      <c r="AL121" s="249"/>
      <c r="AM121" s="249"/>
      <c r="AN121" s="249"/>
      <c r="AO121" s="249"/>
      <c r="AP121" s="249"/>
      <c r="AQ121" s="249"/>
      <c r="AR121" s="249"/>
      <c r="AS121" s="249"/>
      <c r="AT121" s="249"/>
      <c r="AU121" s="249"/>
      <c r="AV121" s="249"/>
      <c r="AW121" s="249"/>
      <c r="AX121" s="249"/>
      <c r="AY121" s="249"/>
      <c r="AZ121" s="249"/>
      <c r="BA121" s="249"/>
      <c r="BB121" s="249"/>
      <c r="BC121" s="249"/>
    </row>
    <row r="122" spans="14:55">
      <c r="N122" s="249"/>
      <c r="O122" s="249"/>
      <c r="P122" s="249"/>
      <c r="Q122" s="249"/>
      <c r="R122" s="249"/>
      <c r="S122" s="249"/>
      <c r="T122" s="249"/>
      <c r="U122" s="249"/>
      <c r="V122" s="249"/>
      <c r="W122" s="249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9"/>
      <c r="AH122" s="249"/>
      <c r="AI122" s="249"/>
      <c r="AJ122" s="249"/>
      <c r="AK122" s="249"/>
      <c r="AL122" s="249"/>
      <c r="AM122" s="249"/>
      <c r="AN122" s="249"/>
      <c r="AO122" s="249"/>
      <c r="AP122" s="249"/>
      <c r="AQ122" s="249"/>
      <c r="AR122" s="249"/>
      <c r="AS122" s="249"/>
      <c r="AT122" s="249"/>
      <c r="AU122" s="249"/>
      <c r="AV122" s="249"/>
      <c r="AW122" s="249"/>
      <c r="AX122" s="249"/>
      <c r="AY122" s="249"/>
      <c r="AZ122" s="249"/>
      <c r="BA122" s="249"/>
      <c r="BB122" s="249"/>
      <c r="BC122" s="249"/>
    </row>
    <row r="123" spans="14:55">
      <c r="N123" s="249"/>
      <c r="O123" s="249"/>
      <c r="P123" s="249"/>
      <c r="Q123" s="249"/>
      <c r="R123" s="249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249"/>
      <c r="AD123" s="249"/>
      <c r="AE123" s="249"/>
      <c r="AF123" s="249"/>
      <c r="AG123" s="249"/>
      <c r="AH123" s="249"/>
      <c r="AI123" s="249"/>
      <c r="AJ123" s="249"/>
      <c r="AK123" s="249"/>
      <c r="AL123" s="249"/>
      <c r="AM123" s="249"/>
      <c r="AN123" s="249"/>
      <c r="AO123" s="249"/>
      <c r="AP123" s="249"/>
      <c r="AQ123" s="249"/>
      <c r="AR123" s="249"/>
      <c r="AS123" s="249"/>
      <c r="AT123" s="249"/>
      <c r="AU123" s="249"/>
      <c r="AV123" s="249"/>
      <c r="AW123" s="249"/>
      <c r="AX123" s="249"/>
      <c r="AY123" s="249"/>
      <c r="AZ123" s="249"/>
      <c r="BA123" s="249"/>
      <c r="BB123" s="249"/>
      <c r="BC123" s="249"/>
    </row>
    <row r="124" spans="14:55">
      <c r="N124" s="249"/>
      <c r="O124" s="249"/>
      <c r="P124" s="249"/>
      <c r="Q124" s="249"/>
      <c r="R124" s="249"/>
      <c r="S124" s="249"/>
      <c r="T124" s="249"/>
      <c r="U124" s="249"/>
      <c r="V124" s="249"/>
      <c r="W124" s="249"/>
      <c r="X124" s="249"/>
      <c r="Y124" s="249"/>
      <c r="Z124" s="249"/>
      <c r="AA124" s="249"/>
      <c r="AB124" s="249"/>
      <c r="AC124" s="249"/>
      <c r="AD124" s="249"/>
      <c r="AE124" s="249"/>
      <c r="AF124" s="249"/>
      <c r="AG124" s="249"/>
      <c r="AH124" s="249"/>
      <c r="AI124" s="249"/>
      <c r="AJ124" s="249"/>
      <c r="AK124" s="249"/>
      <c r="AL124" s="249"/>
      <c r="AM124" s="249"/>
      <c r="AN124" s="249"/>
      <c r="AO124" s="249"/>
      <c r="AP124" s="249"/>
      <c r="AQ124" s="249"/>
      <c r="AR124" s="249"/>
      <c r="AS124" s="249"/>
      <c r="AT124" s="249"/>
      <c r="AU124" s="249"/>
      <c r="AV124" s="249"/>
      <c r="AW124" s="249"/>
      <c r="AX124" s="249"/>
      <c r="AY124" s="249"/>
      <c r="AZ124" s="249"/>
      <c r="BA124" s="249"/>
      <c r="BB124" s="249"/>
      <c r="BC124" s="249"/>
    </row>
    <row r="125" spans="14:55">
      <c r="N125" s="249"/>
      <c r="O125" s="249"/>
      <c r="P125" s="249"/>
      <c r="Q125" s="249"/>
      <c r="R125" s="249"/>
      <c r="S125" s="249"/>
      <c r="T125" s="249"/>
      <c r="U125" s="249"/>
      <c r="V125" s="249"/>
      <c r="W125" s="249"/>
      <c r="X125" s="249"/>
      <c r="Y125" s="249"/>
      <c r="Z125" s="249"/>
      <c r="AA125" s="249"/>
      <c r="AB125" s="249"/>
      <c r="AC125" s="249"/>
      <c r="AD125" s="249"/>
      <c r="AE125" s="249"/>
      <c r="AF125" s="249"/>
      <c r="AG125" s="249"/>
      <c r="AH125" s="249"/>
      <c r="AI125" s="249"/>
      <c r="AJ125" s="249"/>
      <c r="AK125" s="249"/>
      <c r="AL125" s="249"/>
      <c r="AM125" s="249"/>
      <c r="AN125" s="249"/>
      <c r="AO125" s="249"/>
      <c r="AP125" s="249"/>
      <c r="AQ125" s="249"/>
      <c r="AR125" s="249"/>
      <c r="AS125" s="249"/>
      <c r="AT125" s="249"/>
      <c r="AU125" s="249"/>
      <c r="AV125" s="249"/>
      <c r="AW125" s="249"/>
      <c r="AX125" s="249"/>
      <c r="AY125" s="249"/>
      <c r="AZ125" s="249"/>
      <c r="BA125" s="249"/>
      <c r="BB125" s="249"/>
      <c r="BC125" s="249"/>
    </row>
    <row r="126" spans="14:55">
      <c r="N126" s="249"/>
      <c r="O126" s="249"/>
      <c r="P126" s="249"/>
      <c r="Q126" s="249"/>
      <c r="R126" s="249"/>
      <c r="S126" s="249"/>
      <c r="T126" s="249"/>
      <c r="U126" s="249"/>
      <c r="V126" s="249"/>
      <c r="W126" s="249"/>
      <c r="X126" s="249"/>
      <c r="Y126" s="249"/>
      <c r="Z126" s="249"/>
      <c r="AA126" s="249"/>
      <c r="AB126" s="249"/>
      <c r="AC126" s="249"/>
      <c r="AD126" s="249"/>
      <c r="AE126" s="249"/>
      <c r="AF126" s="249"/>
      <c r="AG126" s="249"/>
      <c r="AH126" s="249"/>
      <c r="AI126" s="249"/>
      <c r="AJ126" s="249"/>
      <c r="AK126" s="249"/>
      <c r="AL126" s="249"/>
      <c r="AM126" s="249"/>
      <c r="AN126" s="249"/>
      <c r="AO126" s="249"/>
      <c r="AP126" s="249"/>
      <c r="AQ126" s="249"/>
      <c r="AR126" s="249"/>
      <c r="AS126" s="249"/>
      <c r="AT126" s="249"/>
      <c r="AU126" s="249"/>
      <c r="AV126" s="249"/>
      <c r="AW126" s="249"/>
      <c r="AX126" s="249"/>
      <c r="AY126" s="249"/>
      <c r="AZ126" s="249"/>
      <c r="BA126" s="249"/>
      <c r="BB126" s="249"/>
      <c r="BC126" s="249"/>
    </row>
    <row r="127" spans="14:55"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49"/>
      <c r="AD127" s="249"/>
      <c r="AE127" s="249"/>
      <c r="AF127" s="249"/>
      <c r="AG127" s="249"/>
      <c r="AH127" s="249"/>
      <c r="AI127" s="249"/>
      <c r="AJ127" s="249"/>
      <c r="AK127" s="249"/>
      <c r="AL127" s="249"/>
      <c r="AM127" s="249"/>
      <c r="AN127" s="249"/>
      <c r="AO127" s="249"/>
      <c r="AP127" s="249"/>
      <c r="AQ127" s="249"/>
      <c r="AR127" s="249"/>
      <c r="AS127" s="249"/>
      <c r="AT127" s="249"/>
      <c r="AU127" s="249"/>
      <c r="AV127" s="249"/>
      <c r="AW127" s="249"/>
      <c r="AX127" s="249"/>
      <c r="AY127" s="249"/>
      <c r="AZ127" s="249"/>
      <c r="BA127" s="249"/>
      <c r="BB127" s="249"/>
      <c r="BC127" s="249"/>
    </row>
    <row r="128" spans="14:55">
      <c r="N128" s="249"/>
      <c r="O128" s="249"/>
      <c r="P128" s="249"/>
      <c r="Q128" s="249"/>
      <c r="R128" s="249"/>
      <c r="S128" s="249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49"/>
      <c r="AE128" s="249"/>
      <c r="AF128" s="249"/>
      <c r="AG128" s="249"/>
      <c r="AH128" s="249"/>
      <c r="AI128" s="249"/>
      <c r="AJ128" s="249"/>
      <c r="AK128" s="249"/>
      <c r="AL128" s="249"/>
      <c r="AM128" s="249"/>
      <c r="AN128" s="249"/>
      <c r="AO128" s="249"/>
      <c r="AP128" s="249"/>
      <c r="AQ128" s="249"/>
      <c r="AR128" s="249"/>
      <c r="AS128" s="249"/>
      <c r="AT128" s="249"/>
      <c r="AU128" s="249"/>
      <c r="AV128" s="249"/>
      <c r="AW128" s="249"/>
      <c r="AX128" s="249"/>
      <c r="AY128" s="249"/>
      <c r="AZ128" s="249"/>
      <c r="BA128" s="249"/>
      <c r="BB128" s="249"/>
      <c r="BC128" s="249"/>
    </row>
    <row r="129" spans="14:55">
      <c r="N129" s="249"/>
      <c r="O129" s="249"/>
      <c r="P129" s="249"/>
      <c r="Q129" s="249"/>
      <c r="R129" s="249"/>
      <c r="S129" s="249"/>
      <c r="T129" s="249"/>
      <c r="U129" s="249"/>
      <c r="V129" s="249"/>
      <c r="W129" s="249"/>
      <c r="X129" s="249"/>
      <c r="Y129" s="249"/>
      <c r="Z129" s="249"/>
      <c r="AA129" s="249"/>
      <c r="AB129" s="249"/>
      <c r="AC129" s="249"/>
      <c r="AD129" s="249"/>
      <c r="AE129" s="249"/>
      <c r="AF129" s="249"/>
      <c r="AG129" s="249"/>
      <c r="AH129" s="249"/>
      <c r="AI129" s="249"/>
      <c r="AJ129" s="249"/>
      <c r="AK129" s="249"/>
      <c r="AL129" s="249"/>
      <c r="AM129" s="249"/>
      <c r="AN129" s="249"/>
      <c r="AO129" s="249"/>
      <c r="AP129" s="249"/>
      <c r="AQ129" s="249"/>
      <c r="AR129" s="249"/>
      <c r="AS129" s="249"/>
      <c r="AT129" s="249"/>
      <c r="AU129" s="249"/>
      <c r="AV129" s="249"/>
      <c r="AW129" s="249"/>
      <c r="AX129" s="249"/>
      <c r="AY129" s="249"/>
      <c r="AZ129" s="249"/>
      <c r="BA129" s="249"/>
      <c r="BB129" s="249"/>
      <c r="BC129" s="249"/>
    </row>
    <row r="130" spans="14:55"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249"/>
      <c r="AJ130" s="249"/>
      <c r="AK130" s="249"/>
      <c r="AL130" s="249"/>
      <c r="AM130" s="249"/>
      <c r="AN130" s="249"/>
      <c r="AO130" s="249"/>
      <c r="AP130" s="249"/>
      <c r="AQ130" s="249"/>
      <c r="AR130" s="249"/>
      <c r="AS130" s="249"/>
      <c r="AT130" s="249"/>
      <c r="AU130" s="249"/>
      <c r="AV130" s="249"/>
      <c r="AW130" s="249"/>
      <c r="AX130" s="249"/>
      <c r="AY130" s="249"/>
      <c r="AZ130" s="249"/>
      <c r="BA130" s="249"/>
      <c r="BB130" s="249"/>
      <c r="BC130" s="249"/>
    </row>
    <row r="131" spans="14:55">
      <c r="N131" s="249"/>
      <c r="O131" s="249"/>
      <c r="P131" s="249"/>
      <c r="Q131" s="249"/>
      <c r="R131" s="249"/>
      <c r="S131" s="249"/>
      <c r="T131" s="249"/>
      <c r="U131" s="249"/>
      <c r="V131" s="249"/>
      <c r="W131" s="249"/>
      <c r="X131" s="249"/>
      <c r="Y131" s="249"/>
      <c r="Z131" s="249"/>
      <c r="AA131" s="249"/>
      <c r="AB131" s="249"/>
      <c r="AC131" s="249"/>
      <c r="AD131" s="249"/>
      <c r="AE131" s="249"/>
      <c r="AF131" s="249"/>
      <c r="AG131" s="249"/>
      <c r="AH131" s="249"/>
      <c r="AI131" s="249"/>
      <c r="AJ131" s="249"/>
      <c r="AK131" s="249"/>
      <c r="AL131" s="249"/>
      <c r="AM131" s="249"/>
      <c r="AN131" s="249"/>
      <c r="AO131" s="249"/>
      <c r="AP131" s="249"/>
      <c r="AQ131" s="249"/>
      <c r="AR131" s="249"/>
      <c r="AS131" s="249"/>
      <c r="AT131" s="249"/>
      <c r="AU131" s="249"/>
      <c r="AV131" s="249"/>
      <c r="AW131" s="249"/>
      <c r="AX131" s="249"/>
      <c r="AY131" s="249"/>
      <c r="AZ131" s="249"/>
      <c r="BA131" s="249"/>
      <c r="BB131" s="249"/>
      <c r="BC131" s="249"/>
    </row>
    <row r="132" spans="14:55">
      <c r="N132" s="249"/>
      <c r="O132" s="249"/>
      <c r="P132" s="249"/>
      <c r="Q132" s="249"/>
      <c r="R132" s="249"/>
      <c r="S132" s="249"/>
      <c r="T132" s="249"/>
      <c r="U132" s="249"/>
      <c r="V132" s="249"/>
      <c r="W132" s="249"/>
      <c r="X132" s="249"/>
      <c r="Y132" s="249"/>
      <c r="Z132" s="249"/>
      <c r="AA132" s="249"/>
      <c r="AB132" s="249"/>
      <c r="AC132" s="249"/>
      <c r="AD132" s="249"/>
      <c r="AE132" s="249"/>
      <c r="AF132" s="249"/>
      <c r="AG132" s="249"/>
      <c r="AH132" s="249"/>
      <c r="AI132" s="249"/>
      <c r="AJ132" s="249"/>
      <c r="AK132" s="249"/>
      <c r="AL132" s="249"/>
      <c r="AM132" s="249"/>
      <c r="AN132" s="249"/>
      <c r="AO132" s="249"/>
      <c r="AP132" s="249"/>
      <c r="AQ132" s="249"/>
      <c r="AR132" s="249"/>
      <c r="AS132" s="249"/>
      <c r="AT132" s="249"/>
      <c r="AU132" s="249"/>
      <c r="AV132" s="249"/>
      <c r="AW132" s="249"/>
      <c r="AX132" s="249"/>
      <c r="AY132" s="249"/>
      <c r="AZ132" s="249"/>
      <c r="BA132" s="249"/>
      <c r="BB132" s="249"/>
      <c r="BC132" s="249"/>
    </row>
    <row r="133" spans="14:55">
      <c r="N133" s="249"/>
      <c r="O133" s="249"/>
      <c r="P133" s="249"/>
      <c r="Q133" s="249"/>
      <c r="R133" s="249"/>
      <c r="S133" s="249"/>
      <c r="T133" s="249"/>
      <c r="U133" s="249"/>
      <c r="V133" s="249"/>
      <c r="W133" s="249"/>
      <c r="X133" s="249"/>
      <c r="Y133" s="249"/>
      <c r="Z133" s="249"/>
      <c r="AA133" s="249"/>
      <c r="AB133" s="249"/>
      <c r="AC133" s="249"/>
      <c r="AD133" s="249"/>
      <c r="AE133" s="249"/>
      <c r="AF133" s="249"/>
      <c r="AG133" s="249"/>
      <c r="AH133" s="249"/>
      <c r="AI133" s="249"/>
      <c r="AJ133" s="249"/>
      <c r="AK133" s="249"/>
      <c r="AL133" s="249"/>
      <c r="AM133" s="249"/>
      <c r="AN133" s="249"/>
      <c r="AO133" s="249"/>
      <c r="AP133" s="249"/>
      <c r="AQ133" s="249"/>
      <c r="AR133" s="249"/>
      <c r="AS133" s="249"/>
      <c r="AT133" s="249"/>
      <c r="AU133" s="249"/>
      <c r="AV133" s="249"/>
      <c r="AW133" s="249"/>
      <c r="AX133" s="249"/>
      <c r="AY133" s="249"/>
      <c r="AZ133" s="249"/>
      <c r="BA133" s="249"/>
      <c r="BB133" s="249"/>
      <c r="BC133" s="249"/>
    </row>
    <row r="134" spans="14:55">
      <c r="N134" s="249"/>
      <c r="O134" s="249"/>
      <c r="P134" s="249"/>
      <c r="Q134" s="249"/>
      <c r="R134" s="249"/>
      <c r="S134" s="249"/>
      <c r="T134" s="249"/>
      <c r="U134" s="249"/>
      <c r="V134" s="249"/>
      <c r="W134" s="249"/>
      <c r="X134" s="249"/>
      <c r="Y134" s="249"/>
      <c r="Z134" s="249"/>
      <c r="AA134" s="249"/>
      <c r="AB134" s="249"/>
      <c r="AC134" s="249"/>
      <c r="AD134" s="249"/>
      <c r="AE134" s="249"/>
      <c r="AF134" s="249"/>
      <c r="AG134" s="249"/>
      <c r="AH134" s="249"/>
      <c r="AI134" s="249"/>
      <c r="AJ134" s="249"/>
      <c r="AK134" s="249"/>
      <c r="AL134" s="249"/>
      <c r="AM134" s="249"/>
      <c r="AN134" s="249"/>
      <c r="AO134" s="249"/>
      <c r="AP134" s="249"/>
      <c r="AQ134" s="249"/>
      <c r="AR134" s="249"/>
      <c r="AS134" s="249"/>
      <c r="AT134" s="249"/>
      <c r="AU134" s="249"/>
      <c r="AV134" s="249"/>
      <c r="AW134" s="249"/>
      <c r="AX134" s="249"/>
      <c r="AY134" s="249"/>
      <c r="AZ134" s="249"/>
      <c r="BA134" s="249"/>
      <c r="BB134" s="249"/>
      <c r="BC134" s="249"/>
    </row>
    <row r="135" spans="14:55">
      <c r="N135" s="249"/>
      <c r="O135" s="249"/>
      <c r="P135" s="249"/>
      <c r="Q135" s="249"/>
      <c r="R135" s="249"/>
      <c r="S135" s="249"/>
      <c r="T135" s="249"/>
      <c r="U135" s="249"/>
      <c r="V135" s="249"/>
      <c r="W135" s="249"/>
      <c r="X135" s="249"/>
      <c r="Y135" s="249"/>
      <c r="Z135" s="249"/>
      <c r="AA135" s="249"/>
      <c r="AB135" s="249"/>
      <c r="AC135" s="249"/>
      <c r="AD135" s="249"/>
      <c r="AE135" s="249"/>
      <c r="AF135" s="249"/>
      <c r="AG135" s="249"/>
      <c r="AH135" s="249"/>
      <c r="AI135" s="249"/>
      <c r="AJ135" s="249"/>
      <c r="AK135" s="249"/>
      <c r="AL135" s="249"/>
      <c r="AM135" s="249"/>
      <c r="AN135" s="249"/>
      <c r="AO135" s="249"/>
      <c r="AP135" s="249"/>
      <c r="AQ135" s="249"/>
      <c r="AR135" s="249"/>
      <c r="AS135" s="249"/>
      <c r="AT135" s="249"/>
      <c r="AU135" s="249"/>
      <c r="AV135" s="249"/>
      <c r="AW135" s="249"/>
      <c r="AX135" s="249"/>
      <c r="AY135" s="249"/>
      <c r="AZ135" s="249"/>
      <c r="BA135" s="249"/>
      <c r="BB135" s="249"/>
      <c r="BC135" s="249"/>
    </row>
    <row r="136" spans="14:55">
      <c r="N136" s="249"/>
      <c r="O136" s="249"/>
      <c r="P136" s="249"/>
      <c r="Q136" s="249"/>
      <c r="R136" s="249"/>
      <c r="S136" s="249"/>
      <c r="T136" s="249"/>
      <c r="U136" s="249"/>
      <c r="V136" s="249"/>
      <c r="W136" s="249"/>
      <c r="X136" s="249"/>
      <c r="Y136" s="249"/>
      <c r="Z136" s="249"/>
      <c r="AA136" s="249"/>
      <c r="AB136" s="249"/>
      <c r="AC136" s="249"/>
      <c r="AD136" s="249"/>
      <c r="AE136" s="249"/>
      <c r="AF136" s="249"/>
      <c r="AG136" s="249"/>
      <c r="AH136" s="249"/>
      <c r="AI136" s="249"/>
      <c r="AJ136" s="249"/>
      <c r="AK136" s="249"/>
      <c r="AL136" s="249"/>
      <c r="AM136" s="249"/>
      <c r="AN136" s="249"/>
      <c r="AO136" s="249"/>
      <c r="AP136" s="249"/>
      <c r="AQ136" s="249"/>
      <c r="AR136" s="249"/>
      <c r="AS136" s="249"/>
      <c r="AT136" s="249"/>
      <c r="AU136" s="249"/>
      <c r="AV136" s="249"/>
      <c r="AW136" s="249"/>
      <c r="AX136" s="249"/>
      <c r="AY136" s="249"/>
      <c r="AZ136" s="249"/>
      <c r="BA136" s="249"/>
      <c r="BB136" s="249"/>
      <c r="BC136" s="249"/>
    </row>
    <row r="137" spans="14:55"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Z137" s="249"/>
      <c r="AA137" s="249"/>
      <c r="AB137" s="249"/>
      <c r="AC137" s="249"/>
      <c r="AD137" s="249"/>
      <c r="AE137" s="249"/>
      <c r="AF137" s="249"/>
      <c r="AG137" s="249"/>
      <c r="AH137" s="249"/>
      <c r="AI137" s="249"/>
      <c r="AJ137" s="249"/>
      <c r="AK137" s="249"/>
      <c r="AL137" s="249"/>
      <c r="AM137" s="249"/>
      <c r="AN137" s="249"/>
      <c r="AO137" s="249"/>
      <c r="AP137" s="249"/>
      <c r="AQ137" s="249"/>
      <c r="AR137" s="249"/>
      <c r="AS137" s="249"/>
      <c r="AT137" s="249"/>
      <c r="AU137" s="249"/>
      <c r="AV137" s="249"/>
      <c r="AW137" s="249"/>
      <c r="AX137" s="249"/>
      <c r="AY137" s="249"/>
      <c r="AZ137" s="249"/>
      <c r="BA137" s="249"/>
      <c r="BB137" s="249"/>
      <c r="BC137" s="249"/>
    </row>
    <row r="138" spans="14:55"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  <c r="AJ138" s="249"/>
      <c r="AK138" s="249"/>
      <c r="AL138" s="249"/>
      <c r="AM138" s="249"/>
      <c r="AN138" s="249"/>
      <c r="AO138" s="249"/>
      <c r="AP138" s="249"/>
      <c r="AQ138" s="249"/>
      <c r="AR138" s="249"/>
      <c r="AS138" s="249"/>
      <c r="AT138" s="249"/>
      <c r="AU138" s="249"/>
      <c r="AV138" s="249"/>
      <c r="AW138" s="249"/>
      <c r="AX138" s="249"/>
      <c r="AY138" s="249"/>
      <c r="AZ138" s="249"/>
      <c r="BA138" s="249"/>
      <c r="BB138" s="249"/>
      <c r="BC138" s="249"/>
    </row>
    <row r="139" spans="14:55">
      <c r="N139" s="249"/>
      <c r="O139" s="249"/>
      <c r="P139" s="249"/>
      <c r="Q139" s="249"/>
      <c r="R139" s="249"/>
      <c r="S139" s="249"/>
      <c r="T139" s="249"/>
      <c r="U139" s="249"/>
      <c r="V139" s="249"/>
      <c r="W139" s="249"/>
      <c r="X139" s="249"/>
      <c r="Y139" s="249"/>
      <c r="Z139" s="249"/>
      <c r="AA139" s="249"/>
      <c r="AB139" s="249"/>
      <c r="AC139" s="249"/>
      <c r="AD139" s="249"/>
      <c r="AE139" s="249"/>
      <c r="AF139" s="249"/>
      <c r="AG139" s="249"/>
      <c r="AH139" s="249"/>
      <c r="AI139" s="249"/>
      <c r="AJ139" s="249"/>
      <c r="AK139" s="249"/>
      <c r="AL139" s="249"/>
      <c r="AM139" s="249"/>
      <c r="AN139" s="249"/>
      <c r="AO139" s="249"/>
      <c r="AP139" s="249"/>
      <c r="AQ139" s="249"/>
      <c r="AR139" s="249"/>
      <c r="AS139" s="249"/>
      <c r="AT139" s="249"/>
      <c r="AU139" s="249"/>
      <c r="AV139" s="249"/>
      <c r="AW139" s="249"/>
      <c r="AX139" s="249"/>
      <c r="AY139" s="249"/>
      <c r="AZ139" s="249"/>
      <c r="BA139" s="249"/>
      <c r="BB139" s="249"/>
      <c r="BC139" s="249"/>
    </row>
    <row r="140" spans="14:55">
      <c r="N140" s="249"/>
      <c r="O140" s="249"/>
      <c r="P140" s="249"/>
      <c r="Q140" s="249"/>
      <c r="R140" s="249"/>
      <c r="S140" s="249"/>
      <c r="T140" s="249"/>
      <c r="U140" s="249"/>
      <c r="V140" s="249"/>
      <c r="W140" s="249"/>
      <c r="X140" s="249"/>
      <c r="Y140" s="249"/>
      <c r="Z140" s="249"/>
      <c r="AA140" s="249"/>
      <c r="AB140" s="249"/>
      <c r="AC140" s="249"/>
      <c r="AD140" s="249"/>
      <c r="AE140" s="249"/>
      <c r="AF140" s="249"/>
      <c r="AG140" s="249"/>
      <c r="AH140" s="249"/>
      <c r="AI140" s="249"/>
      <c r="AJ140" s="249"/>
      <c r="AK140" s="249"/>
      <c r="AL140" s="249"/>
      <c r="AM140" s="249"/>
      <c r="AN140" s="249"/>
      <c r="AO140" s="249"/>
      <c r="AP140" s="249"/>
      <c r="AQ140" s="249"/>
      <c r="AR140" s="249"/>
      <c r="AS140" s="249"/>
      <c r="AT140" s="249"/>
      <c r="AU140" s="249"/>
      <c r="AV140" s="249"/>
      <c r="AW140" s="249"/>
      <c r="AX140" s="249"/>
      <c r="AY140" s="249"/>
      <c r="AZ140" s="249"/>
      <c r="BA140" s="249"/>
      <c r="BB140" s="249"/>
      <c r="BC140" s="249"/>
    </row>
    <row r="141" spans="14:55"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49"/>
      <c r="Y141" s="249"/>
      <c r="Z141" s="249"/>
      <c r="AA141" s="249"/>
      <c r="AB141" s="249"/>
      <c r="AC141" s="249"/>
      <c r="AD141" s="249"/>
      <c r="AE141" s="249"/>
      <c r="AF141" s="249"/>
      <c r="AG141" s="249"/>
      <c r="AH141" s="249"/>
      <c r="AI141" s="249"/>
      <c r="AJ141" s="249"/>
      <c r="AK141" s="249"/>
      <c r="AL141" s="249"/>
      <c r="AM141" s="249"/>
      <c r="AN141" s="249"/>
      <c r="AO141" s="249"/>
      <c r="AP141" s="249"/>
      <c r="AQ141" s="249"/>
      <c r="AR141" s="249"/>
      <c r="AS141" s="249"/>
      <c r="AT141" s="249"/>
      <c r="AU141" s="249"/>
      <c r="AV141" s="249"/>
      <c r="AW141" s="249"/>
      <c r="AX141" s="249"/>
      <c r="AY141" s="249"/>
      <c r="AZ141" s="249"/>
      <c r="BA141" s="249"/>
      <c r="BB141" s="249"/>
      <c r="BC141" s="249"/>
    </row>
    <row r="142" spans="14:55">
      <c r="N142" s="249"/>
      <c r="O142" s="249"/>
      <c r="P142" s="249"/>
      <c r="Q142" s="249"/>
      <c r="R142" s="249"/>
      <c r="S142" s="249"/>
      <c r="T142" s="249"/>
      <c r="U142" s="249"/>
      <c r="V142" s="249"/>
      <c r="W142" s="249"/>
      <c r="X142" s="249"/>
      <c r="Y142" s="249"/>
      <c r="Z142" s="249"/>
      <c r="AA142" s="249"/>
      <c r="AB142" s="249"/>
      <c r="AC142" s="249"/>
      <c r="AD142" s="249"/>
      <c r="AE142" s="249"/>
      <c r="AF142" s="249"/>
      <c r="AG142" s="249"/>
      <c r="AH142" s="249"/>
      <c r="AI142" s="249"/>
      <c r="AJ142" s="249"/>
      <c r="AK142" s="249"/>
      <c r="AL142" s="249"/>
      <c r="AM142" s="249"/>
      <c r="AN142" s="249"/>
      <c r="AO142" s="249"/>
      <c r="AP142" s="249"/>
      <c r="AQ142" s="249"/>
      <c r="AR142" s="249"/>
      <c r="AS142" s="249"/>
      <c r="AT142" s="249"/>
      <c r="AU142" s="249"/>
      <c r="AV142" s="249"/>
      <c r="AW142" s="249"/>
      <c r="AX142" s="249"/>
      <c r="AY142" s="249"/>
      <c r="AZ142" s="249"/>
      <c r="BA142" s="249"/>
      <c r="BB142" s="249"/>
      <c r="BC142" s="249"/>
    </row>
    <row r="143" spans="14:55">
      <c r="N143" s="249"/>
      <c r="O143" s="249"/>
      <c r="P143" s="249"/>
      <c r="Q143" s="249"/>
      <c r="R143" s="249"/>
      <c r="S143" s="249"/>
      <c r="T143" s="249"/>
      <c r="U143" s="249"/>
      <c r="V143" s="249"/>
      <c r="W143" s="249"/>
      <c r="X143" s="249"/>
      <c r="Y143" s="249"/>
      <c r="Z143" s="249"/>
      <c r="AA143" s="249"/>
      <c r="AB143" s="249"/>
      <c r="AC143" s="249"/>
      <c r="AD143" s="249"/>
      <c r="AE143" s="249"/>
      <c r="AF143" s="249"/>
      <c r="AG143" s="249"/>
      <c r="AH143" s="249"/>
      <c r="AI143" s="249"/>
      <c r="AJ143" s="249"/>
      <c r="AK143" s="249"/>
      <c r="AL143" s="249"/>
      <c r="AM143" s="249"/>
      <c r="AN143" s="249"/>
      <c r="AO143" s="249"/>
      <c r="AP143" s="249"/>
      <c r="AQ143" s="249"/>
      <c r="AR143" s="249"/>
      <c r="AS143" s="249"/>
      <c r="AT143" s="249"/>
      <c r="AU143" s="249"/>
      <c r="AV143" s="249"/>
      <c r="AW143" s="249"/>
      <c r="AX143" s="249"/>
      <c r="AY143" s="249"/>
      <c r="AZ143" s="249"/>
      <c r="BA143" s="249"/>
      <c r="BB143" s="249"/>
      <c r="BC143" s="249"/>
    </row>
    <row r="144" spans="14:55">
      <c r="N144" s="249"/>
      <c r="O144" s="249"/>
      <c r="P144" s="249"/>
      <c r="Q144" s="249"/>
      <c r="R144" s="249"/>
      <c r="S144" s="249"/>
      <c r="T144" s="249"/>
      <c r="U144" s="249"/>
      <c r="V144" s="249"/>
      <c r="W144" s="249"/>
      <c r="X144" s="249"/>
      <c r="Y144" s="249"/>
      <c r="Z144" s="249"/>
      <c r="AA144" s="249"/>
      <c r="AB144" s="249"/>
      <c r="AC144" s="249"/>
      <c r="AD144" s="249"/>
      <c r="AE144" s="249"/>
      <c r="AF144" s="249"/>
      <c r="AG144" s="249"/>
      <c r="AH144" s="249"/>
      <c r="AI144" s="249"/>
      <c r="AJ144" s="249"/>
      <c r="AK144" s="249"/>
      <c r="AL144" s="249"/>
      <c r="AM144" s="249"/>
      <c r="AN144" s="249"/>
      <c r="AO144" s="249"/>
      <c r="AP144" s="249"/>
      <c r="AQ144" s="249"/>
      <c r="AR144" s="249"/>
      <c r="AS144" s="249"/>
      <c r="AT144" s="249"/>
      <c r="AU144" s="249"/>
      <c r="AV144" s="249"/>
      <c r="AW144" s="249"/>
      <c r="AX144" s="249"/>
      <c r="AY144" s="249"/>
      <c r="AZ144" s="249"/>
      <c r="BA144" s="249"/>
      <c r="BB144" s="249"/>
      <c r="BC144" s="249"/>
    </row>
    <row r="145" spans="14:55">
      <c r="N145" s="249"/>
      <c r="O145" s="249"/>
      <c r="P145" s="249"/>
      <c r="Q145" s="249"/>
      <c r="R145" s="249"/>
      <c r="S145" s="249"/>
      <c r="T145" s="249"/>
      <c r="U145" s="249"/>
      <c r="V145" s="249"/>
      <c r="W145" s="249"/>
      <c r="X145" s="249"/>
      <c r="Y145" s="249"/>
      <c r="Z145" s="249"/>
      <c r="AA145" s="249"/>
      <c r="AB145" s="249"/>
      <c r="AC145" s="249"/>
      <c r="AD145" s="249"/>
      <c r="AE145" s="249"/>
      <c r="AF145" s="249"/>
      <c r="AG145" s="249"/>
      <c r="AH145" s="249"/>
      <c r="AI145" s="249"/>
      <c r="AJ145" s="249"/>
      <c r="AK145" s="249"/>
      <c r="AL145" s="249"/>
      <c r="AM145" s="249"/>
      <c r="AN145" s="249"/>
      <c r="AO145" s="249"/>
      <c r="AP145" s="249"/>
      <c r="AQ145" s="249"/>
      <c r="AR145" s="249"/>
      <c r="AS145" s="249"/>
      <c r="AT145" s="249"/>
      <c r="AU145" s="249"/>
      <c r="AV145" s="249"/>
      <c r="AW145" s="249"/>
      <c r="AX145" s="249"/>
      <c r="AY145" s="249"/>
      <c r="AZ145" s="249"/>
      <c r="BA145" s="249"/>
      <c r="BB145" s="249"/>
      <c r="BC145" s="249"/>
    </row>
    <row r="146" spans="14:55">
      <c r="N146" s="249"/>
      <c r="O146" s="249"/>
      <c r="P146" s="249"/>
      <c r="Q146" s="249"/>
      <c r="R146" s="249"/>
      <c r="S146" s="249"/>
      <c r="T146" s="249"/>
      <c r="U146" s="249"/>
      <c r="V146" s="249"/>
      <c r="W146" s="249"/>
      <c r="X146" s="249"/>
      <c r="Y146" s="249"/>
      <c r="Z146" s="249"/>
      <c r="AA146" s="249"/>
      <c r="AB146" s="249"/>
      <c r="AC146" s="249"/>
      <c r="AD146" s="249"/>
      <c r="AE146" s="249"/>
      <c r="AF146" s="249"/>
      <c r="AG146" s="249"/>
      <c r="AH146" s="249"/>
      <c r="AI146" s="249"/>
      <c r="AJ146" s="249"/>
      <c r="AK146" s="249"/>
      <c r="AL146" s="249"/>
      <c r="AM146" s="249"/>
      <c r="AN146" s="249"/>
      <c r="AO146" s="249"/>
      <c r="AP146" s="249"/>
      <c r="AQ146" s="249"/>
      <c r="AR146" s="249"/>
      <c r="AS146" s="249"/>
      <c r="AT146" s="249"/>
      <c r="AU146" s="249"/>
      <c r="AV146" s="249"/>
      <c r="AW146" s="249"/>
      <c r="AX146" s="249"/>
      <c r="AY146" s="249"/>
      <c r="AZ146" s="249"/>
      <c r="BA146" s="249"/>
      <c r="BB146" s="249"/>
      <c r="BC146" s="249"/>
    </row>
    <row r="147" spans="14:55"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249"/>
      <c r="AI147" s="249"/>
      <c r="AJ147" s="249"/>
      <c r="AK147" s="249"/>
      <c r="AL147" s="249"/>
      <c r="AM147" s="249"/>
      <c r="AN147" s="249"/>
      <c r="AO147" s="249"/>
      <c r="AP147" s="249"/>
      <c r="AQ147" s="249"/>
      <c r="AR147" s="249"/>
      <c r="AS147" s="249"/>
      <c r="AT147" s="249"/>
      <c r="AU147" s="249"/>
      <c r="AV147" s="249"/>
      <c r="AW147" s="249"/>
      <c r="AX147" s="249"/>
      <c r="AY147" s="249"/>
      <c r="AZ147" s="249"/>
      <c r="BA147" s="249"/>
      <c r="BB147" s="249"/>
      <c r="BC147" s="249"/>
    </row>
    <row r="148" spans="14:55">
      <c r="N148" s="249"/>
      <c r="O148" s="249"/>
      <c r="P148" s="249"/>
      <c r="Q148" s="249"/>
      <c r="R148" s="249"/>
      <c r="S148" s="249"/>
      <c r="T148" s="249"/>
      <c r="U148" s="249"/>
      <c r="V148" s="249"/>
      <c r="W148" s="249"/>
      <c r="X148" s="249"/>
      <c r="Y148" s="249"/>
      <c r="Z148" s="249"/>
      <c r="AA148" s="249"/>
      <c r="AB148" s="249"/>
      <c r="AC148" s="249"/>
      <c r="AD148" s="249"/>
      <c r="AE148" s="249"/>
      <c r="AF148" s="249"/>
      <c r="AG148" s="249"/>
      <c r="AH148" s="249"/>
      <c r="AI148" s="249"/>
      <c r="AJ148" s="249"/>
      <c r="AK148" s="249"/>
      <c r="AL148" s="249"/>
      <c r="AM148" s="249"/>
      <c r="AN148" s="249"/>
      <c r="AO148" s="249"/>
      <c r="AP148" s="249"/>
      <c r="AQ148" s="249"/>
      <c r="AR148" s="249"/>
      <c r="AS148" s="249"/>
      <c r="AT148" s="249"/>
      <c r="AU148" s="249"/>
      <c r="AV148" s="249"/>
      <c r="AW148" s="249"/>
      <c r="AX148" s="249"/>
      <c r="AY148" s="249"/>
      <c r="AZ148" s="249"/>
      <c r="BA148" s="249"/>
      <c r="BB148" s="249"/>
      <c r="BC148" s="249"/>
    </row>
    <row r="149" spans="14:55">
      <c r="N149" s="249"/>
      <c r="O149" s="249"/>
      <c r="P149" s="249"/>
      <c r="Q149" s="249"/>
      <c r="R149" s="249"/>
      <c r="S149" s="249"/>
      <c r="T149" s="249"/>
      <c r="U149" s="249"/>
      <c r="V149" s="249"/>
      <c r="W149" s="249"/>
      <c r="X149" s="249"/>
      <c r="Y149" s="249"/>
      <c r="Z149" s="249"/>
      <c r="AA149" s="249"/>
      <c r="AB149" s="249"/>
      <c r="AC149" s="249"/>
      <c r="AD149" s="249"/>
      <c r="AE149" s="249"/>
      <c r="AF149" s="249"/>
      <c r="AG149" s="249"/>
      <c r="AH149" s="249"/>
      <c r="AI149" s="249"/>
      <c r="AJ149" s="249"/>
      <c r="AK149" s="249"/>
      <c r="AL149" s="249"/>
      <c r="AM149" s="249"/>
      <c r="AN149" s="249"/>
      <c r="AO149" s="249"/>
      <c r="AP149" s="249"/>
      <c r="AQ149" s="249"/>
      <c r="AR149" s="249"/>
      <c r="AS149" s="249"/>
      <c r="AT149" s="249"/>
      <c r="AU149" s="249"/>
      <c r="AV149" s="249"/>
      <c r="AW149" s="249"/>
      <c r="AX149" s="249"/>
      <c r="AY149" s="249"/>
      <c r="AZ149" s="249"/>
      <c r="BA149" s="249"/>
      <c r="BB149" s="249"/>
      <c r="BC149" s="249"/>
    </row>
    <row r="150" spans="14:55">
      <c r="N150" s="249"/>
      <c r="O150" s="249"/>
      <c r="P150" s="249"/>
      <c r="Q150" s="249"/>
      <c r="R150" s="249"/>
      <c r="S150" s="249"/>
      <c r="T150" s="249"/>
      <c r="U150" s="249"/>
      <c r="V150" s="249"/>
      <c r="W150" s="249"/>
      <c r="X150" s="249"/>
      <c r="Y150" s="249"/>
      <c r="Z150" s="249"/>
      <c r="AA150" s="249"/>
      <c r="AB150" s="249"/>
      <c r="AC150" s="249"/>
      <c r="AD150" s="249"/>
      <c r="AE150" s="249"/>
      <c r="AF150" s="249"/>
      <c r="AG150" s="249"/>
      <c r="AH150" s="249"/>
      <c r="AI150" s="249"/>
      <c r="AJ150" s="249"/>
      <c r="AK150" s="249"/>
      <c r="AL150" s="249"/>
      <c r="AM150" s="249"/>
      <c r="AN150" s="249"/>
      <c r="AO150" s="249"/>
      <c r="AP150" s="249"/>
      <c r="AQ150" s="249"/>
      <c r="AR150" s="249"/>
      <c r="AS150" s="249"/>
      <c r="AT150" s="249"/>
      <c r="AU150" s="249"/>
      <c r="AV150" s="249"/>
      <c r="AW150" s="249"/>
      <c r="AX150" s="249"/>
      <c r="AY150" s="249"/>
      <c r="AZ150" s="249"/>
      <c r="BA150" s="249"/>
      <c r="BB150" s="249"/>
      <c r="BC150" s="249"/>
    </row>
    <row r="151" spans="14:55">
      <c r="N151" s="249"/>
      <c r="O151" s="249"/>
      <c r="P151" s="249"/>
      <c r="Q151" s="249"/>
      <c r="R151" s="249"/>
      <c r="S151" s="249"/>
      <c r="T151" s="249"/>
      <c r="U151" s="249"/>
      <c r="V151" s="249"/>
      <c r="W151" s="249"/>
      <c r="X151" s="249"/>
      <c r="Y151" s="249"/>
      <c r="Z151" s="249"/>
      <c r="AA151" s="249"/>
      <c r="AB151" s="249"/>
      <c r="AC151" s="249"/>
      <c r="AD151" s="249"/>
      <c r="AE151" s="249"/>
      <c r="AF151" s="249"/>
      <c r="AG151" s="249"/>
      <c r="AH151" s="249"/>
      <c r="AI151" s="249"/>
      <c r="AJ151" s="249"/>
      <c r="AK151" s="249"/>
      <c r="AL151" s="249"/>
      <c r="AM151" s="249"/>
      <c r="AN151" s="249"/>
      <c r="AO151" s="249"/>
      <c r="AP151" s="249"/>
      <c r="AQ151" s="249"/>
      <c r="AR151" s="249"/>
      <c r="AS151" s="249"/>
      <c r="AT151" s="249"/>
      <c r="AU151" s="249"/>
      <c r="AV151" s="249"/>
      <c r="AW151" s="249"/>
      <c r="AX151" s="249"/>
      <c r="AY151" s="249"/>
      <c r="AZ151" s="249"/>
      <c r="BA151" s="249"/>
      <c r="BB151" s="249"/>
      <c r="BC151" s="249"/>
    </row>
    <row r="152" spans="14:55">
      <c r="N152" s="249"/>
      <c r="O152" s="249"/>
      <c r="P152" s="249"/>
      <c r="Q152" s="249"/>
      <c r="R152" s="249"/>
      <c r="S152" s="249"/>
      <c r="T152" s="249"/>
      <c r="U152" s="249"/>
      <c r="V152" s="249"/>
      <c r="W152" s="249"/>
      <c r="X152" s="249"/>
      <c r="Y152" s="249"/>
      <c r="Z152" s="249"/>
      <c r="AA152" s="249"/>
      <c r="AB152" s="249"/>
      <c r="AC152" s="249"/>
      <c r="AD152" s="249"/>
      <c r="AE152" s="249"/>
      <c r="AF152" s="249"/>
      <c r="AG152" s="249"/>
      <c r="AH152" s="249"/>
      <c r="AI152" s="249"/>
      <c r="AJ152" s="249"/>
      <c r="AK152" s="249"/>
      <c r="AL152" s="249"/>
      <c r="AM152" s="249"/>
      <c r="AN152" s="249"/>
      <c r="AO152" s="249"/>
      <c r="AP152" s="249"/>
      <c r="AQ152" s="249"/>
      <c r="AR152" s="249"/>
      <c r="AS152" s="249"/>
      <c r="AT152" s="249"/>
      <c r="AU152" s="249"/>
      <c r="AV152" s="249"/>
      <c r="AW152" s="249"/>
      <c r="AX152" s="249"/>
      <c r="AY152" s="249"/>
      <c r="AZ152" s="249"/>
      <c r="BA152" s="249"/>
      <c r="BB152" s="249"/>
      <c r="BC152" s="249"/>
    </row>
    <row r="153" spans="14:55">
      <c r="N153" s="249"/>
      <c r="O153" s="249"/>
      <c r="P153" s="249"/>
      <c r="Q153" s="249"/>
      <c r="R153" s="249"/>
      <c r="S153" s="249"/>
      <c r="T153" s="249"/>
      <c r="U153" s="249"/>
      <c r="V153" s="249"/>
      <c r="W153" s="249"/>
      <c r="X153" s="249"/>
      <c r="Y153" s="249"/>
      <c r="Z153" s="249"/>
      <c r="AA153" s="249"/>
      <c r="AB153" s="249"/>
      <c r="AC153" s="249"/>
      <c r="AD153" s="249"/>
      <c r="AE153" s="249"/>
      <c r="AF153" s="249"/>
      <c r="AG153" s="249"/>
      <c r="AH153" s="249"/>
      <c r="AI153" s="249"/>
      <c r="AJ153" s="249"/>
      <c r="AK153" s="249"/>
      <c r="AL153" s="249"/>
      <c r="AM153" s="249"/>
      <c r="AN153" s="249"/>
      <c r="AO153" s="249"/>
      <c r="AP153" s="249"/>
      <c r="AQ153" s="249"/>
      <c r="AR153" s="249"/>
      <c r="AS153" s="249"/>
      <c r="AT153" s="249"/>
      <c r="AU153" s="249"/>
      <c r="AV153" s="249"/>
      <c r="AW153" s="249"/>
      <c r="AX153" s="249"/>
      <c r="AY153" s="249"/>
      <c r="AZ153" s="249"/>
      <c r="BA153" s="249"/>
      <c r="BB153" s="249"/>
      <c r="BC153" s="249"/>
    </row>
    <row r="154" spans="14:55">
      <c r="N154" s="249"/>
      <c r="O154" s="249"/>
      <c r="P154" s="249"/>
      <c r="Q154" s="249"/>
      <c r="R154" s="249"/>
      <c r="S154" s="249"/>
      <c r="T154" s="249"/>
      <c r="U154" s="249"/>
      <c r="V154" s="249"/>
      <c r="W154" s="249"/>
      <c r="X154" s="249"/>
      <c r="Y154" s="249"/>
      <c r="Z154" s="249"/>
      <c r="AA154" s="249"/>
      <c r="AB154" s="249"/>
      <c r="AC154" s="249"/>
      <c r="AD154" s="249"/>
      <c r="AE154" s="249"/>
      <c r="AF154" s="249"/>
      <c r="AG154" s="249"/>
      <c r="AH154" s="249"/>
      <c r="AI154" s="249"/>
      <c r="AJ154" s="249"/>
      <c r="AK154" s="249"/>
      <c r="AL154" s="249"/>
      <c r="AM154" s="249"/>
      <c r="AN154" s="249"/>
      <c r="AO154" s="249"/>
      <c r="AP154" s="249"/>
      <c r="AQ154" s="249"/>
      <c r="AR154" s="249"/>
      <c r="AS154" s="249"/>
      <c r="AT154" s="249"/>
      <c r="AU154" s="249"/>
      <c r="AV154" s="249"/>
      <c r="AW154" s="249"/>
      <c r="AX154" s="249"/>
      <c r="AY154" s="249"/>
      <c r="AZ154" s="249"/>
      <c r="BA154" s="249"/>
      <c r="BB154" s="249"/>
      <c r="BC154" s="249"/>
    </row>
    <row r="155" spans="14:55">
      <c r="N155" s="249"/>
      <c r="O155" s="249"/>
      <c r="P155" s="249"/>
      <c r="Q155" s="249"/>
      <c r="R155" s="249"/>
      <c r="S155" s="249"/>
      <c r="T155" s="249"/>
      <c r="U155" s="249"/>
      <c r="V155" s="249"/>
      <c r="W155" s="249"/>
      <c r="X155" s="249"/>
      <c r="Y155" s="249"/>
      <c r="Z155" s="249"/>
      <c r="AA155" s="249"/>
      <c r="AB155" s="249"/>
      <c r="AC155" s="249"/>
      <c r="AD155" s="249"/>
      <c r="AE155" s="249"/>
      <c r="AF155" s="249"/>
      <c r="AG155" s="249"/>
      <c r="AH155" s="249"/>
      <c r="AI155" s="249"/>
      <c r="AJ155" s="249"/>
      <c r="AK155" s="249"/>
      <c r="AL155" s="249"/>
      <c r="AM155" s="249"/>
      <c r="AN155" s="249"/>
      <c r="AO155" s="249"/>
      <c r="AP155" s="249"/>
      <c r="AQ155" s="249"/>
      <c r="AR155" s="249"/>
      <c r="AS155" s="249"/>
      <c r="AT155" s="249"/>
      <c r="AU155" s="249"/>
      <c r="AV155" s="249"/>
      <c r="AW155" s="249"/>
      <c r="AX155" s="249"/>
      <c r="AY155" s="249"/>
      <c r="AZ155" s="249"/>
      <c r="BA155" s="249"/>
      <c r="BB155" s="249"/>
      <c r="BC155" s="249"/>
    </row>
    <row r="156" spans="14:55">
      <c r="N156" s="249"/>
      <c r="O156" s="249"/>
      <c r="P156" s="249"/>
      <c r="Q156" s="249"/>
      <c r="R156" s="249"/>
      <c r="S156" s="249"/>
      <c r="T156" s="249"/>
      <c r="U156" s="249"/>
      <c r="V156" s="249"/>
      <c r="W156" s="249"/>
      <c r="X156" s="249"/>
      <c r="Y156" s="249"/>
      <c r="Z156" s="249"/>
      <c r="AA156" s="249"/>
      <c r="AB156" s="249"/>
      <c r="AC156" s="249"/>
      <c r="AD156" s="249"/>
      <c r="AE156" s="249"/>
      <c r="AF156" s="249"/>
      <c r="AG156" s="249"/>
      <c r="AH156" s="249"/>
      <c r="AI156" s="249"/>
      <c r="AJ156" s="249"/>
      <c r="AK156" s="249"/>
      <c r="AL156" s="249"/>
      <c r="AM156" s="249"/>
      <c r="AN156" s="249"/>
      <c r="AO156" s="249"/>
      <c r="AP156" s="249"/>
      <c r="AQ156" s="249"/>
      <c r="AR156" s="249"/>
      <c r="AS156" s="249"/>
      <c r="AT156" s="249"/>
      <c r="AU156" s="249"/>
      <c r="AV156" s="249"/>
      <c r="AW156" s="249"/>
      <c r="AX156" s="249"/>
      <c r="AY156" s="249"/>
      <c r="AZ156" s="249"/>
      <c r="BA156" s="249"/>
      <c r="BB156" s="249"/>
      <c r="BC156" s="249"/>
    </row>
    <row r="157" spans="14:55">
      <c r="N157" s="249"/>
      <c r="O157" s="249"/>
      <c r="P157" s="249"/>
      <c r="Q157" s="249"/>
      <c r="R157" s="249"/>
      <c r="S157" s="249"/>
      <c r="T157" s="249"/>
      <c r="U157" s="249"/>
      <c r="V157" s="249"/>
      <c r="W157" s="249"/>
      <c r="X157" s="249"/>
      <c r="Y157" s="249"/>
      <c r="Z157" s="249"/>
      <c r="AA157" s="249"/>
      <c r="AB157" s="249"/>
      <c r="AC157" s="249"/>
      <c r="AD157" s="249"/>
      <c r="AE157" s="249"/>
      <c r="AF157" s="249"/>
      <c r="AG157" s="249"/>
      <c r="AH157" s="249"/>
      <c r="AI157" s="249"/>
      <c r="AJ157" s="249"/>
      <c r="AK157" s="249"/>
      <c r="AL157" s="249"/>
      <c r="AM157" s="249"/>
      <c r="AN157" s="249"/>
      <c r="AO157" s="249"/>
      <c r="AP157" s="249"/>
      <c r="AQ157" s="249"/>
      <c r="AR157" s="249"/>
      <c r="AS157" s="249"/>
      <c r="AT157" s="249"/>
      <c r="AU157" s="249"/>
      <c r="AV157" s="249"/>
      <c r="AW157" s="249"/>
      <c r="AX157" s="249"/>
      <c r="AY157" s="249"/>
      <c r="AZ157" s="249"/>
      <c r="BA157" s="249"/>
      <c r="BB157" s="249"/>
      <c r="BC157" s="249"/>
    </row>
    <row r="158" spans="14:55">
      <c r="N158" s="249"/>
      <c r="O158" s="249"/>
      <c r="P158" s="249"/>
      <c r="Q158" s="249"/>
      <c r="R158" s="249"/>
      <c r="S158" s="249"/>
      <c r="T158" s="249"/>
      <c r="U158" s="249"/>
      <c r="V158" s="249"/>
      <c r="W158" s="249"/>
      <c r="X158" s="249"/>
      <c r="Y158" s="249"/>
      <c r="Z158" s="249"/>
      <c r="AA158" s="249"/>
      <c r="AB158" s="249"/>
      <c r="AC158" s="249"/>
      <c r="AD158" s="249"/>
      <c r="AE158" s="249"/>
      <c r="AF158" s="249"/>
      <c r="AG158" s="249"/>
      <c r="AH158" s="249"/>
      <c r="AI158" s="249"/>
      <c r="AJ158" s="249"/>
      <c r="AK158" s="249"/>
      <c r="AL158" s="249"/>
      <c r="AM158" s="249"/>
      <c r="AN158" s="249"/>
      <c r="AO158" s="249"/>
      <c r="AP158" s="249"/>
      <c r="AQ158" s="249"/>
      <c r="AR158" s="249"/>
      <c r="AS158" s="249"/>
      <c r="AT158" s="249"/>
      <c r="AU158" s="249"/>
      <c r="AV158" s="249"/>
      <c r="AW158" s="249"/>
      <c r="AX158" s="249"/>
      <c r="AY158" s="249"/>
      <c r="AZ158" s="249"/>
      <c r="BA158" s="249"/>
      <c r="BB158" s="249"/>
      <c r="BC158" s="249"/>
    </row>
    <row r="159" spans="14:55">
      <c r="N159" s="249"/>
      <c r="O159" s="249"/>
      <c r="P159" s="249"/>
      <c r="Q159" s="249"/>
      <c r="R159" s="249"/>
      <c r="S159" s="249"/>
      <c r="T159" s="249"/>
      <c r="U159" s="249"/>
      <c r="V159" s="249"/>
      <c r="W159" s="249"/>
      <c r="X159" s="249"/>
      <c r="Y159" s="249"/>
      <c r="Z159" s="249"/>
      <c r="AA159" s="249"/>
      <c r="AB159" s="249"/>
      <c r="AC159" s="249"/>
      <c r="AD159" s="249"/>
      <c r="AE159" s="249"/>
      <c r="AF159" s="249"/>
      <c r="AG159" s="249"/>
      <c r="AH159" s="249"/>
      <c r="AI159" s="249"/>
      <c r="AJ159" s="249"/>
      <c r="AK159" s="249"/>
      <c r="AL159" s="249"/>
      <c r="AM159" s="249"/>
      <c r="AN159" s="249"/>
      <c r="AO159" s="249"/>
      <c r="AP159" s="249"/>
      <c r="AQ159" s="249"/>
      <c r="AR159" s="249"/>
      <c r="AS159" s="249"/>
      <c r="AT159" s="249"/>
      <c r="AU159" s="249"/>
      <c r="AV159" s="249"/>
      <c r="AW159" s="249"/>
      <c r="AX159" s="249"/>
      <c r="AY159" s="249"/>
      <c r="AZ159" s="249"/>
      <c r="BA159" s="249"/>
      <c r="BB159" s="249"/>
      <c r="BC159" s="249"/>
    </row>
    <row r="160" spans="14:55">
      <c r="N160" s="249"/>
      <c r="O160" s="249"/>
      <c r="P160" s="249"/>
      <c r="Q160" s="249"/>
      <c r="R160" s="249"/>
      <c r="S160" s="249"/>
      <c r="T160" s="249"/>
      <c r="U160" s="249"/>
      <c r="V160" s="249"/>
      <c r="W160" s="249"/>
      <c r="X160" s="249"/>
      <c r="Y160" s="249"/>
      <c r="Z160" s="249"/>
      <c r="AA160" s="249"/>
      <c r="AB160" s="249"/>
      <c r="AC160" s="249"/>
      <c r="AD160" s="249"/>
      <c r="AE160" s="249"/>
      <c r="AF160" s="249"/>
      <c r="AG160" s="249"/>
      <c r="AH160" s="249"/>
      <c r="AI160" s="249"/>
      <c r="AJ160" s="249"/>
      <c r="AK160" s="249"/>
      <c r="AL160" s="249"/>
      <c r="AM160" s="249"/>
      <c r="AN160" s="249"/>
      <c r="AO160" s="249"/>
      <c r="AP160" s="249"/>
      <c r="AQ160" s="249"/>
      <c r="AR160" s="249"/>
      <c r="AS160" s="249"/>
      <c r="AT160" s="249"/>
      <c r="AU160" s="249"/>
      <c r="AV160" s="249"/>
      <c r="AW160" s="249"/>
      <c r="AX160" s="249"/>
      <c r="AY160" s="249"/>
      <c r="AZ160" s="249"/>
      <c r="BA160" s="249"/>
      <c r="BB160" s="249"/>
      <c r="BC160" s="249"/>
    </row>
    <row r="161" spans="14:55">
      <c r="N161" s="249"/>
      <c r="O161" s="249"/>
      <c r="P161" s="249"/>
      <c r="Q161" s="249"/>
      <c r="R161" s="249"/>
      <c r="S161" s="249"/>
      <c r="T161" s="249"/>
      <c r="U161" s="249"/>
      <c r="V161" s="249"/>
      <c r="W161" s="249"/>
      <c r="X161" s="249"/>
      <c r="Y161" s="249"/>
      <c r="Z161" s="249"/>
      <c r="AA161" s="249"/>
      <c r="AB161" s="249"/>
      <c r="AC161" s="249"/>
      <c r="AD161" s="249"/>
      <c r="AE161" s="249"/>
      <c r="AF161" s="249"/>
      <c r="AG161" s="249"/>
      <c r="AH161" s="249"/>
      <c r="AI161" s="249"/>
      <c r="AJ161" s="249"/>
      <c r="AK161" s="249"/>
      <c r="AL161" s="249"/>
      <c r="AM161" s="249"/>
      <c r="AN161" s="249"/>
      <c r="AO161" s="249"/>
      <c r="AP161" s="249"/>
      <c r="AQ161" s="249"/>
      <c r="AR161" s="249"/>
      <c r="AS161" s="249"/>
      <c r="AT161" s="249"/>
      <c r="AU161" s="249"/>
      <c r="AV161" s="249"/>
      <c r="AW161" s="249"/>
      <c r="AX161" s="249"/>
      <c r="AY161" s="249"/>
      <c r="AZ161" s="249"/>
      <c r="BA161" s="249"/>
      <c r="BB161" s="249"/>
      <c r="BC161" s="249"/>
    </row>
    <row r="162" spans="14:55">
      <c r="N162" s="249"/>
      <c r="O162" s="249"/>
      <c r="P162" s="249"/>
      <c r="Q162" s="249"/>
      <c r="R162" s="249"/>
      <c r="S162" s="249"/>
      <c r="T162" s="249"/>
      <c r="U162" s="249"/>
      <c r="V162" s="249"/>
      <c r="W162" s="249"/>
      <c r="X162" s="249"/>
      <c r="Y162" s="249"/>
      <c r="Z162" s="249"/>
      <c r="AA162" s="249"/>
      <c r="AB162" s="249"/>
      <c r="AC162" s="249"/>
      <c r="AD162" s="249"/>
      <c r="AE162" s="249"/>
      <c r="AF162" s="249"/>
      <c r="AG162" s="249"/>
      <c r="AH162" s="249"/>
      <c r="AI162" s="249"/>
      <c r="AJ162" s="249"/>
      <c r="AK162" s="249"/>
      <c r="AL162" s="249"/>
      <c r="AM162" s="249"/>
      <c r="AN162" s="249"/>
      <c r="AO162" s="249"/>
      <c r="AP162" s="249"/>
      <c r="AQ162" s="249"/>
      <c r="AR162" s="249"/>
      <c r="AS162" s="249"/>
      <c r="AT162" s="249"/>
      <c r="AU162" s="249"/>
      <c r="AV162" s="249"/>
      <c r="AW162" s="249"/>
      <c r="AX162" s="249"/>
      <c r="AY162" s="249"/>
      <c r="AZ162" s="249"/>
      <c r="BA162" s="249"/>
      <c r="BB162" s="249"/>
      <c r="BC162" s="249"/>
    </row>
    <row r="163" spans="14:55">
      <c r="N163" s="249"/>
      <c r="O163" s="249"/>
      <c r="P163" s="249"/>
      <c r="Q163" s="249"/>
      <c r="R163" s="249"/>
      <c r="S163" s="249"/>
      <c r="T163" s="249"/>
      <c r="U163" s="249"/>
      <c r="V163" s="249"/>
      <c r="W163" s="249"/>
      <c r="X163" s="249"/>
      <c r="Y163" s="249"/>
      <c r="Z163" s="249"/>
      <c r="AA163" s="249"/>
      <c r="AB163" s="249"/>
      <c r="AC163" s="249"/>
      <c r="AD163" s="249"/>
      <c r="AE163" s="249"/>
      <c r="AF163" s="249"/>
      <c r="AG163" s="249"/>
      <c r="AH163" s="249"/>
      <c r="AI163" s="249"/>
      <c r="AJ163" s="249"/>
      <c r="AK163" s="249"/>
      <c r="AL163" s="249"/>
      <c r="AM163" s="249"/>
      <c r="AN163" s="249"/>
      <c r="AO163" s="249"/>
      <c r="AP163" s="249"/>
      <c r="AQ163" s="249"/>
      <c r="AR163" s="249"/>
      <c r="AS163" s="249"/>
      <c r="AT163" s="249"/>
      <c r="AU163" s="249"/>
      <c r="AV163" s="249"/>
      <c r="AW163" s="249"/>
      <c r="AX163" s="249"/>
      <c r="AY163" s="249"/>
      <c r="AZ163" s="249"/>
      <c r="BA163" s="249"/>
      <c r="BB163" s="249"/>
      <c r="BC163" s="249"/>
    </row>
    <row r="164" spans="14:55">
      <c r="N164" s="249"/>
      <c r="O164" s="249"/>
      <c r="P164" s="249"/>
      <c r="Q164" s="249"/>
      <c r="R164" s="249"/>
      <c r="S164" s="249"/>
      <c r="T164" s="249"/>
      <c r="U164" s="249"/>
      <c r="V164" s="249"/>
      <c r="W164" s="249"/>
      <c r="X164" s="249"/>
      <c r="Y164" s="249"/>
      <c r="Z164" s="249"/>
      <c r="AA164" s="249"/>
      <c r="AB164" s="249"/>
      <c r="AC164" s="249"/>
      <c r="AD164" s="249"/>
      <c r="AE164" s="249"/>
      <c r="AF164" s="249"/>
      <c r="AG164" s="249"/>
      <c r="AH164" s="249"/>
      <c r="AI164" s="249"/>
      <c r="AJ164" s="249"/>
      <c r="AK164" s="249"/>
      <c r="AL164" s="249"/>
      <c r="AM164" s="249"/>
      <c r="AN164" s="249"/>
      <c r="AO164" s="249"/>
      <c r="AP164" s="249"/>
      <c r="AQ164" s="249"/>
      <c r="AR164" s="249"/>
      <c r="AS164" s="249"/>
      <c r="AT164" s="249"/>
      <c r="AU164" s="249"/>
      <c r="AV164" s="249"/>
      <c r="AW164" s="249"/>
      <c r="AX164" s="249"/>
      <c r="AY164" s="249"/>
      <c r="AZ164" s="249"/>
      <c r="BA164" s="249"/>
      <c r="BB164" s="249"/>
      <c r="BC164" s="249"/>
    </row>
    <row r="165" spans="14:55">
      <c r="N165" s="249"/>
      <c r="O165" s="249"/>
      <c r="P165" s="249"/>
      <c r="Q165" s="249"/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249"/>
      <c r="AD165" s="249"/>
      <c r="AE165" s="249"/>
      <c r="AF165" s="249"/>
      <c r="AG165" s="249"/>
      <c r="AH165" s="249"/>
      <c r="AI165" s="249"/>
      <c r="AJ165" s="249"/>
      <c r="AK165" s="249"/>
      <c r="AL165" s="249"/>
      <c r="AM165" s="249"/>
      <c r="AN165" s="249"/>
      <c r="AO165" s="249"/>
      <c r="AP165" s="249"/>
      <c r="AQ165" s="249"/>
      <c r="AR165" s="249"/>
      <c r="AS165" s="249"/>
      <c r="AT165" s="249"/>
      <c r="AU165" s="249"/>
      <c r="AV165" s="249"/>
      <c r="AW165" s="249"/>
      <c r="AX165" s="249"/>
      <c r="AY165" s="249"/>
      <c r="AZ165" s="249"/>
      <c r="BA165" s="249"/>
      <c r="BB165" s="249"/>
      <c r="BC165" s="249"/>
    </row>
    <row r="166" spans="14:55">
      <c r="N166" s="249"/>
      <c r="O166" s="249"/>
      <c r="P166" s="249"/>
      <c r="Q166" s="249"/>
      <c r="R166" s="249"/>
      <c r="S166" s="249"/>
      <c r="T166" s="249"/>
      <c r="U166" s="249"/>
      <c r="V166" s="249"/>
      <c r="W166" s="249"/>
      <c r="X166" s="249"/>
      <c r="Y166" s="249"/>
      <c r="Z166" s="249"/>
      <c r="AA166" s="249"/>
      <c r="AB166" s="249"/>
      <c r="AC166" s="249"/>
      <c r="AD166" s="249"/>
      <c r="AE166" s="249"/>
      <c r="AF166" s="249"/>
      <c r="AG166" s="249"/>
      <c r="AH166" s="249"/>
      <c r="AI166" s="249"/>
      <c r="AJ166" s="249"/>
      <c r="AK166" s="249"/>
      <c r="AL166" s="249"/>
      <c r="AM166" s="249"/>
      <c r="AN166" s="249"/>
      <c r="AO166" s="249"/>
      <c r="AP166" s="249"/>
      <c r="AQ166" s="249"/>
      <c r="AR166" s="249"/>
      <c r="AS166" s="249"/>
      <c r="AT166" s="249"/>
      <c r="AU166" s="249"/>
      <c r="AV166" s="249"/>
      <c r="AW166" s="249"/>
      <c r="AX166" s="249"/>
      <c r="AY166" s="249"/>
      <c r="AZ166" s="249"/>
      <c r="BA166" s="249"/>
      <c r="BB166" s="249"/>
      <c r="BC166" s="249"/>
    </row>
    <row r="167" spans="14:55">
      <c r="N167" s="249"/>
      <c r="O167" s="249"/>
      <c r="P167" s="249"/>
      <c r="Q167" s="249"/>
      <c r="R167" s="249"/>
      <c r="S167" s="249"/>
      <c r="T167" s="249"/>
      <c r="U167" s="249"/>
      <c r="V167" s="249"/>
      <c r="W167" s="249"/>
      <c r="X167" s="249"/>
      <c r="Y167" s="249"/>
      <c r="Z167" s="249"/>
      <c r="AA167" s="249"/>
      <c r="AB167" s="249"/>
      <c r="AC167" s="249"/>
      <c r="AD167" s="249"/>
      <c r="AE167" s="249"/>
      <c r="AF167" s="249"/>
      <c r="AG167" s="249"/>
      <c r="AH167" s="249"/>
      <c r="AI167" s="249"/>
      <c r="AJ167" s="249"/>
      <c r="AK167" s="249"/>
      <c r="AL167" s="249"/>
      <c r="AM167" s="249"/>
      <c r="AN167" s="249"/>
      <c r="AO167" s="249"/>
      <c r="AP167" s="249"/>
      <c r="AQ167" s="249"/>
      <c r="AR167" s="249"/>
      <c r="AS167" s="249"/>
      <c r="AT167" s="249"/>
      <c r="AU167" s="249"/>
      <c r="AV167" s="249"/>
      <c r="AW167" s="249"/>
      <c r="AX167" s="249"/>
      <c r="AY167" s="249"/>
      <c r="AZ167" s="249"/>
      <c r="BA167" s="249"/>
      <c r="BB167" s="249"/>
      <c r="BC167" s="249"/>
    </row>
    <row r="168" spans="14:55">
      <c r="N168" s="249"/>
      <c r="O168" s="249"/>
      <c r="P168" s="249"/>
      <c r="Q168" s="249"/>
      <c r="R168" s="249"/>
      <c r="S168" s="249"/>
      <c r="T168" s="249"/>
      <c r="U168" s="249"/>
      <c r="V168" s="249"/>
      <c r="W168" s="249"/>
      <c r="X168" s="249"/>
      <c r="Y168" s="249"/>
      <c r="Z168" s="249"/>
      <c r="AA168" s="249"/>
      <c r="AB168" s="249"/>
      <c r="AC168" s="249"/>
      <c r="AD168" s="249"/>
      <c r="AE168" s="249"/>
      <c r="AF168" s="249"/>
      <c r="AG168" s="249"/>
      <c r="AH168" s="249"/>
      <c r="AI168" s="249"/>
      <c r="AJ168" s="249"/>
      <c r="AK168" s="249"/>
      <c r="AL168" s="249"/>
      <c r="AM168" s="249"/>
      <c r="AN168" s="249"/>
      <c r="AO168" s="249"/>
      <c r="AP168" s="249"/>
      <c r="AQ168" s="249"/>
      <c r="AR168" s="249"/>
      <c r="AS168" s="249"/>
      <c r="AT168" s="249"/>
      <c r="AU168" s="249"/>
      <c r="AV168" s="249"/>
      <c r="AW168" s="249"/>
      <c r="AX168" s="249"/>
      <c r="AY168" s="249"/>
      <c r="AZ168" s="249"/>
      <c r="BA168" s="249"/>
      <c r="BB168" s="249"/>
      <c r="BC168" s="249"/>
    </row>
    <row r="169" spans="14:55">
      <c r="N169" s="249"/>
      <c r="O169" s="249"/>
      <c r="P169" s="249"/>
      <c r="Q169" s="249"/>
      <c r="R169" s="249"/>
      <c r="S169" s="249"/>
      <c r="T169" s="249"/>
      <c r="U169" s="249"/>
      <c r="V169" s="249"/>
      <c r="W169" s="249"/>
      <c r="X169" s="249"/>
      <c r="Y169" s="249"/>
      <c r="Z169" s="249"/>
      <c r="AA169" s="249"/>
      <c r="AB169" s="249"/>
      <c r="AC169" s="249"/>
      <c r="AD169" s="249"/>
      <c r="AE169" s="249"/>
      <c r="AF169" s="249"/>
      <c r="AG169" s="249"/>
      <c r="AH169" s="249"/>
      <c r="AI169" s="249"/>
      <c r="AJ169" s="249"/>
      <c r="AK169" s="249"/>
      <c r="AL169" s="249"/>
      <c r="AM169" s="249"/>
      <c r="AN169" s="249"/>
      <c r="AO169" s="249"/>
      <c r="AP169" s="249"/>
      <c r="AQ169" s="249"/>
      <c r="AR169" s="249"/>
      <c r="AS169" s="249"/>
      <c r="AT169" s="249"/>
      <c r="AU169" s="249"/>
      <c r="AV169" s="249"/>
      <c r="AW169" s="249"/>
      <c r="AX169" s="249"/>
      <c r="AY169" s="249"/>
      <c r="AZ169" s="249"/>
      <c r="BA169" s="249"/>
      <c r="BB169" s="249"/>
      <c r="BC169" s="249"/>
    </row>
    <row r="170" spans="14:55">
      <c r="N170" s="249"/>
      <c r="O170" s="249"/>
      <c r="P170" s="249"/>
      <c r="Q170" s="249"/>
      <c r="R170" s="249"/>
      <c r="S170" s="249"/>
      <c r="T170" s="249"/>
      <c r="U170" s="249"/>
      <c r="V170" s="249"/>
      <c r="W170" s="249"/>
      <c r="X170" s="249"/>
      <c r="Y170" s="249"/>
      <c r="Z170" s="249"/>
      <c r="AA170" s="249"/>
      <c r="AB170" s="249"/>
      <c r="AC170" s="249"/>
      <c r="AD170" s="249"/>
      <c r="AE170" s="249"/>
      <c r="AF170" s="249"/>
      <c r="AG170" s="249"/>
      <c r="AH170" s="249"/>
      <c r="AI170" s="249"/>
      <c r="AJ170" s="249"/>
      <c r="AK170" s="249"/>
      <c r="AL170" s="249"/>
      <c r="AM170" s="249"/>
      <c r="AN170" s="249"/>
      <c r="AO170" s="249"/>
      <c r="AP170" s="249"/>
      <c r="AQ170" s="249"/>
      <c r="AR170" s="249"/>
      <c r="AS170" s="249"/>
      <c r="AT170" s="249"/>
      <c r="AU170" s="249"/>
      <c r="AV170" s="249"/>
      <c r="AW170" s="249"/>
      <c r="AX170" s="249"/>
      <c r="AY170" s="249"/>
      <c r="AZ170" s="249"/>
      <c r="BA170" s="249"/>
      <c r="BB170" s="249"/>
      <c r="BC170" s="249"/>
    </row>
    <row r="171" spans="14:55">
      <c r="N171" s="249"/>
      <c r="O171" s="249"/>
      <c r="P171" s="249"/>
      <c r="Q171" s="249"/>
      <c r="R171" s="249"/>
      <c r="S171" s="249"/>
      <c r="T171" s="249"/>
      <c r="U171" s="249"/>
      <c r="V171" s="249"/>
      <c r="W171" s="249"/>
      <c r="X171" s="249"/>
      <c r="Y171" s="249"/>
      <c r="Z171" s="249"/>
      <c r="AA171" s="249"/>
      <c r="AB171" s="249"/>
      <c r="AC171" s="249"/>
      <c r="AD171" s="249"/>
      <c r="AE171" s="249"/>
      <c r="AF171" s="249"/>
      <c r="AG171" s="249"/>
      <c r="AH171" s="249"/>
      <c r="AI171" s="249"/>
      <c r="AJ171" s="249"/>
      <c r="AK171" s="249"/>
      <c r="AL171" s="249"/>
      <c r="AM171" s="249"/>
      <c r="AN171" s="249"/>
      <c r="AO171" s="249"/>
      <c r="AP171" s="249"/>
      <c r="AQ171" s="249"/>
      <c r="AR171" s="249"/>
      <c r="AS171" s="249"/>
      <c r="AT171" s="249"/>
      <c r="AU171" s="249"/>
      <c r="AV171" s="249"/>
      <c r="AW171" s="249"/>
      <c r="AX171" s="249"/>
      <c r="AY171" s="249"/>
      <c r="AZ171" s="249"/>
      <c r="BA171" s="249"/>
      <c r="BB171" s="249"/>
      <c r="BC171" s="249"/>
    </row>
    <row r="172" spans="14:55">
      <c r="N172" s="249"/>
      <c r="O172" s="249"/>
      <c r="P172" s="249"/>
      <c r="Q172" s="249"/>
      <c r="R172" s="249"/>
      <c r="S172" s="249"/>
      <c r="T172" s="249"/>
      <c r="U172" s="249"/>
      <c r="V172" s="249"/>
      <c r="W172" s="249"/>
      <c r="X172" s="249"/>
      <c r="Y172" s="249"/>
      <c r="Z172" s="249"/>
      <c r="AA172" s="249"/>
      <c r="AB172" s="249"/>
      <c r="AC172" s="249"/>
      <c r="AD172" s="249"/>
      <c r="AE172" s="249"/>
      <c r="AF172" s="249"/>
      <c r="AG172" s="249"/>
      <c r="AH172" s="249"/>
      <c r="AI172" s="249"/>
      <c r="AJ172" s="249"/>
      <c r="AK172" s="249"/>
      <c r="AL172" s="249"/>
      <c r="AM172" s="249"/>
      <c r="AN172" s="249"/>
      <c r="AO172" s="249"/>
      <c r="AP172" s="249"/>
      <c r="AQ172" s="249"/>
      <c r="AR172" s="249"/>
      <c r="AS172" s="249"/>
      <c r="AT172" s="249"/>
      <c r="AU172" s="249"/>
      <c r="AV172" s="249"/>
      <c r="AW172" s="249"/>
      <c r="AX172" s="249"/>
      <c r="AY172" s="249"/>
      <c r="AZ172" s="249"/>
      <c r="BA172" s="249"/>
      <c r="BB172" s="249"/>
      <c r="BC172" s="249"/>
    </row>
    <row r="173" spans="14:55">
      <c r="N173" s="249"/>
      <c r="O173" s="249"/>
      <c r="P173" s="249"/>
      <c r="Q173" s="249"/>
      <c r="R173" s="249"/>
      <c r="S173" s="249"/>
      <c r="T173" s="249"/>
      <c r="U173" s="249"/>
      <c r="V173" s="249"/>
      <c r="W173" s="249"/>
      <c r="X173" s="249"/>
      <c r="Y173" s="249"/>
      <c r="Z173" s="249"/>
      <c r="AA173" s="249"/>
      <c r="AB173" s="249"/>
      <c r="AC173" s="249"/>
      <c r="AD173" s="249"/>
      <c r="AE173" s="249"/>
      <c r="AF173" s="249"/>
      <c r="AG173" s="249"/>
      <c r="AH173" s="249"/>
      <c r="AI173" s="249"/>
      <c r="AJ173" s="249"/>
      <c r="AK173" s="249"/>
      <c r="AL173" s="249"/>
      <c r="AM173" s="249"/>
      <c r="AN173" s="249"/>
      <c r="AO173" s="249"/>
      <c r="AP173" s="249"/>
      <c r="AQ173" s="249"/>
      <c r="AR173" s="249"/>
      <c r="AS173" s="249"/>
      <c r="AT173" s="249"/>
      <c r="AU173" s="249"/>
      <c r="AV173" s="249"/>
      <c r="AW173" s="249"/>
      <c r="AX173" s="249"/>
      <c r="AY173" s="249"/>
      <c r="AZ173" s="249"/>
      <c r="BA173" s="249"/>
      <c r="BB173" s="249"/>
      <c r="BC173" s="249"/>
    </row>
    <row r="174" spans="14:55">
      <c r="N174" s="249"/>
      <c r="O174" s="249"/>
      <c r="P174" s="249"/>
      <c r="Q174" s="249"/>
      <c r="R174" s="249"/>
      <c r="S174" s="249"/>
      <c r="T174" s="249"/>
      <c r="U174" s="249"/>
      <c r="V174" s="249"/>
      <c r="W174" s="249"/>
      <c r="X174" s="249"/>
      <c r="Y174" s="249"/>
      <c r="Z174" s="249"/>
      <c r="AA174" s="249"/>
      <c r="AB174" s="249"/>
      <c r="AC174" s="249"/>
      <c r="AD174" s="249"/>
      <c r="AE174" s="249"/>
      <c r="AF174" s="249"/>
      <c r="AG174" s="249"/>
      <c r="AH174" s="249"/>
      <c r="AI174" s="249"/>
      <c r="AJ174" s="249"/>
      <c r="AK174" s="249"/>
      <c r="AL174" s="249"/>
      <c r="AM174" s="249"/>
      <c r="AN174" s="249"/>
      <c r="AO174" s="249"/>
      <c r="AP174" s="249"/>
      <c r="AQ174" s="249"/>
      <c r="AR174" s="249"/>
      <c r="AS174" s="249"/>
      <c r="AT174" s="249"/>
      <c r="AU174" s="249"/>
      <c r="AV174" s="249"/>
      <c r="AW174" s="249"/>
      <c r="AX174" s="249"/>
      <c r="AY174" s="249"/>
      <c r="AZ174" s="249"/>
      <c r="BA174" s="249"/>
      <c r="BB174" s="249"/>
      <c r="BC174" s="249"/>
    </row>
    <row r="175" spans="14:55">
      <c r="N175" s="249"/>
      <c r="O175" s="249"/>
      <c r="P175" s="249"/>
      <c r="Q175" s="249"/>
      <c r="R175" s="249"/>
      <c r="S175" s="249"/>
      <c r="T175" s="249"/>
      <c r="U175" s="249"/>
      <c r="V175" s="249"/>
      <c r="W175" s="249"/>
      <c r="X175" s="249"/>
      <c r="Y175" s="249"/>
      <c r="Z175" s="249"/>
      <c r="AA175" s="249"/>
      <c r="AB175" s="249"/>
      <c r="AC175" s="249"/>
      <c r="AD175" s="249"/>
      <c r="AE175" s="249"/>
      <c r="AF175" s="249"/>
      <c r="AG175" s="249"/>
      <c r="AH175" s="249"/>
      <c r="AI175" s="249"/>
      <c r="AJ175" s="249"/>
      <c r="AK175" s="249"/>
      <c r="AL175" s="249"/>
      <c r="AM175" s="249"/>
      <c r="AN175" s="249"/>
      <c r="AO175" s="249"/>
      <c r="AP175" s="249"/>
      <c r="AQ175" s="249"/>
      <c r="AR175" s="249"/>
      <c r="AS175" s="249"/>
      <c r="AT175" s="249"/>
      <c r="AU175" s="249"/>
      <c r="AV175" s="249"/>
      <c r="AW175" s="249"/>
      <c r="AX175" s="249"/>
      <c r="AY175" s="249"/>
      <c r="AZ175" s="249"/>
      <c r="BA175" s="249"/>
      <c r="BB175" s="249"/>
      <c r="BC175" s="249"/>
    </row>
    <row r="176" spans="14:55">
      <c r="N176" s="249"/>
      <c r="O176" s="249"/>
      <c r="P176" s="249"/>
      <c r="Q176" s="249"/>
      <c r="R176" s="249"/>
      <c r="S176" s="249"/>
      <c r="T176" s="249"/>
      <c r="U176" s="249"/>
      <c r="V176" s="249"/>
      <c r="W176" s="249"/>
      <c r="X176" s="249"/>
      <c r="Y176" s="249"/>
      <c r="Z176" s="249"/>
      <c r="AA176" s="249"/>
      <c r="AB176" s="249"/>
      <c r="AC176" s="249"/>
      <c r="AD176" s="249"/>
      <c r="AE176" s="249"/>
      <c r="AF176" s="249"/>
      <c r="AG176" s="249"/>
      <c r="AH176" s="249"/>
      <c r="AI176" s="249"/>
      <c r="AJ176" s="249"/>
      <c r="AK176" s="249"/>
      <c r="AL176" s="249"/>
      <c r="AM176" s="249"/>
      <c r="AN176" s="249"/>
      <c r="AO176" s="249"/>
      <c r="AP176" s="249"/>
      <c r="AQ176" s="249"/>
      <c r="AR176" s="249"/>
      <c r="AS176" s="249"/>
      <c r="AT176" s="249"/>
      <c r="AU176" s="249"/>
      <c r="AV176" s="249"/>
      <c r="AW176" s="249"/>
      <c r="AX176" s="249"/>
      <c r="AY176" s="249"/>
      <c r="AZ176" s="249"/>
      <c r="BA176" s="249"/>
      <c r="BB176" s="249"/>
      <c r="BC176" s="249"/>
    </row>
    <row r="177" spans="14:55">
      <c r="N177" s="249"/>
      <c r="O177" s="249"/>
      <c r="P177" s="249"/>
      <c r="Q177" s="249"/>
      <c r="R177" s="249"/>
      <c r="S177" s="249"/>
      <c r="T177" s="249"/>
      <c r="U177" s="249"/>
      <c r="V177" s="249"/>
      <c r="W177" s="249"/>
      <c r="X177" s="249"/>
      <c r="Y177" s="249"/>
      <c r="Z177" s="249"/>
      <c r="AA177" s="249"/>
      <c r="AB177" s="249"/>
      <c r="AC177" s="249"/>
      <c r="AD177" s="249"/>
      <c r="AE177" s="249"/>
      <c r="AF177" s="249"/>
      <c r="AG177" s="249"/>
      <c r="AH177" s="249"/>
      <c r="AI177" s="249"/>
      <c r="AJ177" s="249"/>
      <c r="AK177" s="249"/>
      <c r="AL177" s="249"/>
      <c r="AM177" s="249"/>
      <c r="AN177" s="249"/>
      <c r="AO177" s="249"/>
      <c r="AP177" s="249"/>
      <c r="AQ177" s="249"/>
      <c r="AR177" s="249"/>
      <c r="AS177" s="249"/>
      <c r="AT177" s="249"/>
      <c r="AU177" s="249"/>
      <c r="AV177" s="249"/>
      <c r="AW177" s="249"/>
      <c r="AX177" s="249"/>
      <c r="AY177" s="249"/>
      <c r="AZ177" s="249"/>
      <c r="BA177" s="249"/>
      <c r="BB177" s="249"/>
      <c r="BC177" s="249"/>
    </row>
    <row r="178" spans="14:55">
      <c r="N178" s="249"/>
      <c r="O178" s="249"/>
      <c r="P178" s="249"/>
      <c r="Q178" s="249"/>
      <c r="R178" s="249"/>
      <c r="S178" s="249"/>
      <c r="T178" s="249"/>
      <c r="U178" s="249"/>
      <c r="V178" s="249"/>
      <c r="W178" s="249"/>
      <c r="X178" s="249"/>
      <c r="Y178" s="249"/>
      <c r="Z178" s="249"/>
      <c r="AA178" s="249"/>
      <c r="AB178" s="249"/>
      <c r="AC178" s="249"/>
      <c r="AD178" s="249"/>
      <c r="AE178" s="249"/>
      <c r="AF178" s="249"/>
      <c r="AG178" s="249"/>
      <c r="AH178" s="249"/>
      <c r="AI178" s="249"/>
      <c r="AJ178" s="249"/>
      <c r="AK178" s="249"/>
      <c r="AL178" s="249"/>
      <c r="AM178" s="249"/>
      <c r="AN178" s="249"/>
      <c r="AO178" s="249"/>
      <c r="AP178" s="249"/>
      <c r="AQ178" s="249"/>
      <c r="AR178" s="249"/>
      <c r="AS178" s="249"/>
      <c r="AT178" s="249"/>
      <c r="AU178" s="249"/>
      <c r="AV178" s="249"/>
      <c r="AW178" s="249"/>
      <c r="AX178" s="249"/>
      <c r="AY178" s="249"/>
      <c r="AZ178" s="249"/>
      <c r="BA178" s="249"/>
      <c r="BB178" s="249"/>
      <c r="BC178" s="249"/>
    </row>
    <row r="179" spans="14:55">
      <c r="N179" s="249"/>
      <c r="O179" s="249"/>
      <c r="P179" s="249"/>
      <c r="Q179" s="249"/>
      <c r="R179" s="249"/>
      <c r="S179" s="249"/>
      <c r="T179" s="249"/>
      <c r="U179" s="249"/>
      <c r="V179" s="249"/>
      <c r="W179" s="249"/>
      <c r="X179" s="249"/>
      <c r="Y179" s="249"/>
      <c r="Z179" s="249"/>
      <c r="AA179" s="249"/>
      <c r="AB179" s="249"/>
      <c r="AC179" s="249"/>
      <c r="AD179" s="249"/>
      <c r="AE179" s="249"/>
      <c r="AF179" s="249"/>
      <c r="AG179" s="249"/>
      <c r="AH179" s="249"/>
      <c r="AI179" s="249"/>
      <c r="AJ179" s="249"/>
      <c r="AK179" s="249"/>
      <c r="AL179" s="249"/>
      <c r="AM179" s="249"/>
      <c r="AN179" s="249"/>
      <c r="AO179" s="249"/>
      <c r="AP179" s="249"/>
      <c r="AQ179" s="249"/>
      <c r="AR179" s="249"/>
      <c r="AS179" s="249"/>
      <c r="AT179" s="249"/>
      <c r="AU179" s="249"/>
      <c r="AV179" s="249"/>
      <c r="AW179" s="249"/>
      <c r="AX179" s="249"/>
      <c r="AY179" s="249"/>
      <c r="AZ179" s="249"/>
      <c r="BA179" s="249"/>
      <c r="BB179" s="249"/>
      <c r="BC179" s="249"/>
    </row>
    <row r="180" spans="14:55">
      <c r="N180" s="249"/>
      <c r="O180" s="249"/>
      <c r="P180" s="249"/>
      <c r="Q180" s="249"/>
      <c r="R180" s="249"/>
      <c r="S180" s="249"/>
      <c r="T180" s="249"/>
      <c r="U180" s="249"/>
      <c r="V180" s="249"/>
      <c r="W180" s="249"/>
      <c r="X180" s="249"/>
      <c r="Y180" s="249"/>
      <c r="Z180" s="249"/>
      <c r="AA180" s="249"/>
      <c r="AB180" s="249"/>
      <c r="AC180" s="249"/>
      <c r="AD180" s="249"/>
      <c r="AE180" s="249"/>
      <c r="AF180" s="249"/>
      <c r="AG180" s="249"/>
      <c r="AH180" s="249"/>
      <c r="AI180" s="249"/>
      <c r="AJ180" s="249"/>
      <c r="AK180" s="249"/>
      <c r="AL180" s="249"/>
      <c r="AM180" s="249"/>
      <c r="AN180" s="249"/>
      <c r="AO180" s="249"/>
      <c r="AP180" s="249"/>
      <c r="AQ180" s="249"/>
      <c r="AR180" s="249"/>
      <c r="AS180" s="249"/>
      <c r="AT180" s="249"/>
      <c r="AU180" s="249"/>
      <c r="AV180" s="249"/>
      <c r="AW180" s="249"/>
      <c r="AX180" s="249"/>
      <c r="AY180" s="249"/>
      <c r="AZ180" s="249"/>
      <c r="BA180" s="249"/>
      <c r="BB180" s="249"/>
      <c r="BC180" s="249"/>
    </row>
    <row r="181" spans="14:55">
      <c r="N181" s="249"/>
      <c r="O181" s="249"/>
      <c r="P181" s="249"/>
      <c r="Q181" s="249"/>
      <c r="R181" s="249"/>
      <c r="S181" s="249"/>
      <c r="T181" s="249"/>
      <c r="U181" s="249"/>
      <c r="V181" s="249"/>
      <c r="W181" s="249"/>
      <c r="X181" s="249"/>
      <c r="Y181" s="249"/>
      <c r="Z181" s="249"/>
      <c r="AA181" s="249"/>
      <c r="AB181" s="249"/>
      <c r="AC181" s="249"/>
      <c r="AD181" s="249"/>
      <c r="AE181" s="249"/>
      <c r="AF181" s="249"/>
      <c r="AG181" s="249"/>
      <c r="AH181" s="249"/>
      <c r="AI181" s="249"/>
      <c r="AJ181" s="249"/>
      <c r="AK181" s="249"/>
      <c r="AL181" s="249"/>
      <c r="AM181" s="249"/>
      <c r="AN181" s="249"/>
      <c r="AO181" s="249"/>
      <c r="AP181" s="249"/>
      <c r="AQ181" s="249"/>
      <c r="AR181" s="249"/>
      <c r="AS181" s="249"/>
      <c r="AT181" s="249"/>
      <c r="AU181" s="249"/>
      <c r="AV181" s="249"/>
      <c r="AW181" s="249"/>
      <c r="AX181" s="249"/>
      <c r="AY181" s="249"/>
      <c r="AZ181" s="249"/>
      <c r="BA181" s="249"/>
      <c r="BB181" s="249"/>
      <c r="BC181" s="249"/>
    </row>
    <row r="182" spans="14:55">
      <c r="N182" s="249"/>
      <c r="O182" s="249"/>
      <c r="P182" s="249"/>
      <c r="Q182" s="249"/>
      <c r="R182" s="249"/>
      <c r="S182" s="249"/>
      <c r="T182" s="249"/>
      <c r="U182" s="249"/>
      <c r="V182" s="249"/>
      <c r="W182" s="249"/>
      <c r="X182" s="249"/>
      <c r="Y182" s="249"/>
      <c r="Z182" s="249"/>
      <c r="AA182" s="249"/>
      <c r="AB182" s="249"/>
      <c r="AC182" s="249"/>
      <c r="AD182" s="249"/>
      <c r="AE182" s="249"/>
      <c r="AF182" s="249"/>
      <c r="AG182" s="249"/>
      <c r="AH182" s="249"/>
      <c r="AI182" s="249"/>
      <c r="AJ182" s="249"/>
      <c r="AK182" s="249"/>
      <c r="AL182" s="249"/>
      <c r="AM182" s="249"/>
      <c r="AN182" s="249"/>
      <c r="AO182" s="249"/>
      <c r="AP182" s="249"/>
      <c r="AQ182" s="249"/>
      <c r="AR182" s="249"/>
      <c r="AS182" s="249"/>
      <c r="AT182" s="249"/>
      <c r="AU182" s="249"/>
      <c r="AV182" s="249"/>
      <c r="AW182" s="249"/>
      <c r="AX182" s="249"/>
      <c r="AY182" s="249"/>
      <c r="AZ182" s="249"/>
      <c r="BA182" s="249"/>
      <c r="BB182" s="249"/>
      <c r="BC182" s="249"/>
    </row>
    <row r="183" spans="14:55">
      <c r="N183" s="249"/>
      <c r="O183" s="249"/>
      <c r="P183" s="249"/>
      <c r="Q183" s="249"/>
      <c r="R183" s="249"/>
      <c r="S183" s="249"/>
      <c r="T183" s="249"/>
      <c r="U183" s="249"/>
      <c r="V183" s="249"/>
      <c r="W183" s="249"/>
      <c r="X183" s="249"/>
      <c r="Y183" s="249"/>
      <c r="Z183" s="249"/>
      <c r="AA183" s="249"/>
      <c r="AB183" s="249"/>
      <c r="AC183" s="249"/>
      <c r="AD183" s="249"/>
      <c r="AE183" s="249"/>
      <c r="AF183" s="249"/>
      <c r="AG183" s="249"/>
      <c r="AH183" s="249"/>
      <c r="AI183" s="249"/>
      <c r="AJ183" s="249"/>
      <c r="AK183" s="249"/>
      <c r="AL183" s="249"/>
      <c r="AM183" s="249"/>
      <c r="AN183" s="249"/>
      <c r="AO183" s="249"/>
      <c r="AP183" s="249"/>
      <c r="AQ183" s="249"/>
      <c r="AR183" s="249"/>
      <c r="AS183" s="249"/>
      <c r="AT183" s="249"/>
      <c r="AU183" s="249"/>
      <c r="AV183" s="249"/>
      <c r="AW183" s="249"/>
      <c r="AX183" s="249"/>
      <c r="AY183" s="249"/>
      <c r="AZ183" s="249"/>
      <c r="BA183" s="249"/>
      <c r="BB183" s="249"/>
      <c r="BC183" s="249"/>
    </row>
    <row r="184" spans="14:55">
      <c r="N184" s="249"/>
      <c r="O184" s="249"/>
      <c r="P184" s="249"/>
      <c r="Q184" s="249"/>
      <c r="R184" s="249"/>
      <c r="S184" s="249"/>
      <c r="T184" s="249"/>
      <c r="U184" s="249"/>
      <c r="V184" s="249"/>
      <c r="W184" s="249"/>
      <c r="X184" s="249"/>
      <c r="Y184" s="249"/>
      <c r="Z184" s="249"/>
      <c r="AA184" s="249"/>
      <c r="AB184" s="249"/>
      <c r="AC184" s="249"/>
      <c r="AD184" s="249"/>
      <c r="AE184" s="249"/>
      <c r="AF184" s="249"/>
      <c r="AG184" s="249"/>
      <c r="AH184" s="249"/>
      <c r="AI184" s="249"/>
      <c r="AJ184" s="249"/>
      <c r="AK184" s="249"/>
      <c r="AL184" s="249"/>
      <c r="AM184" s="249"/>
      <c r="AN184" s="249"/>
      <c r="AO184" s="249"/>
      <c r="AP184" s="249"/>
      <c r="AQ184" s="249"/>
      <c r="AR184" s="249"/>
      <c r="AS184" s="249"/>
      <c r="AT184" s="249"/>
      <c r="AU184" s="249"/>
      <c r="AV184" s="249"/>
      <c r="AW184" s="249"/>
      <c r="AX184" s="249"/>
      <c r="AY184" s="249"/>
      <c r="AZ184" s="249"/>
      <c r="BA184" s="249"/>
      <c r="BB184" s="249"/>
      <c r="BC184" s="249"/>
    </row>
    <row r="185" spans="14:55">
      <c r="N185" s="249"/>
      <c r="O185" s="249"/>
      <c r="P185" s="249"/>
      <c r="Q185" s="249"/>
      <c r="R185" s="249"/>
      <c r="S185" s="249"/>
      <c r="T185" s="249"/>
      <c r="U185" s="249"/>
      <c r="V185" s="249"/>
      <c r="W185" s="249"/>
      <c r="X185" s="249"/>
      <c r="Y185" s="249"/>
      <c r="Z185" s="249"/>
      <c r="AA185" s="249"/>
      <c r="AB185" s="249"/>
      <c r="AC185" s="249"/>
      <c r="AD185" s="249"/>
      <c r="AE185" s="249"/>
      <c r="AF185" s="249"/>
      <c r="AG185" s="249"/>
      <c r="AH185" s="249"/>
      <c r="AI185" s="249"/>
      <c r="AJ185" s="249"/>
      <c r="AK185" s="249"/>
      <c r="AL185" s="249"/>
      <c r="AM185" s="249"/>
      <c r="AN185" s="249"/>
      <c r="AO185" s="249"/>
      <c r="AP185" s="249"/>
      <c r="AQ185" s="249"/>
      <c r="AR185" s="249"/>
      <c r="AS185" s="249"/>
      <c r="AT185" s="249"/>
      <c r="AU185" s="249"/>
      <c r="AV185" s="249"/>
      <c r="AW185" s="249"/>
      <c r="AX185" s="249"/>
      <c r="AY185" s="249"/>
      <c r="AZ185" s="249"/>
      <c r="BA185" s="249"/>
      <c r="BB185" s="249"/>
      <c r="BC185" s="249"/>
    </row>
    <row r="186" spans="14:55">
      <c r="N186" s="249"/>
      <c r="O186" s="249"/>
      <c r="P186" s="249"/>
      <c r="Q186" s="249"/>
      <c r="R186" s="249"/>
      <c r="S186" s="249"/>
      <c r="T186" s="249"/>
      <c r="U186" s="249"/>
      <c r="V186" s="249"/>
      <c r="W186" s="249"/>
      <c r="X186" s="249"/>
      <c r="Y186" s="249"/>
      <c r="Z186" s="249"/>
      <c r="AA186" s="249"/>
      <c r="AB186" s="249"/>
      <c r="AC186" s="249"/>
      <c r="AD186" s="249"/>
      <c r="AE186" s="249"/>
      <c r="AF186" s="249"/>
      <c r="AG186" s="249"/>
      <c r="AH186" s="249"/>
      <c r="AI186" s="249"/>
      <c r="AJ186" s="249"/>
      <c r="AK186" s="249"/>
      <c r="AL186" s="249"/>
      <c r="AM186" s="249"/>
      <c r="AN186" s="249"/>
      <c r="AO186" s="249"/>
      <c r="AP186" s="249"/>
      <c r="AQ186" s="249"/>
      <c r="AR186" s="249"/>
      <c r="AS186" s="249"/>
      <c r="AT186" s="249"/>
      <c r="AU186" s="249"/>
      <c r="AV186" s="249"/>
      <c r="AW186" s="249"/>
      <c r="AX186" s="249"/>
      <c r="AY186" s="249"/>
      <c r="AZ186" s="249"/>
      <c r="BA186" s="249"/>
      <c r="BB186" s="249"/>
      <c r="BC186" s="249"/>
    </row>
    <row r="187" spans="14:55">
      <c r="N187" s="249"/>
      <c r="O187" s="249"/>
      <c r="P187" s="249"/>
      <c r="Q187" s="249"/>
      <c r="R187" s="249"/>
      <c r="S187" s="249"/>
      <c r="T187" s="249"/>
      <c r="U187" s="249"/>
      <c r="V187" s="249"/>
      <c r="W187" s="249"/>
      <c r="X187" s="249"/>
      <c r="Y187" s="249"/>
      <c r="Z187" s="249"/>
      <c r="AA187" s="249"/>
      <c r="AB187" s="249"/>
      <c r="AC187" s="249"/>
      <c r="AD187" s="249"/>
      <c r="AE187" s="249"/>
      <c r="AF187" s="249"/>
      <c r="AG187" s="249"/>
      <c r="AH187" s="249"/>
      <c r="AI187" s="249"/>
      <c r="AJ187" s="249"/>
      <c r="AK187" s="249"/>
      <c r="AL187" s="249"/>
      <c r="AM187" s="249"/>
      <c r="AN187" s="249"/>
      <c r="AO187" s="249"/>
      <c r="AP187" s="249"/>
      <c r="AQ187" s="249"/>
      <c r="AR187" s="249"/>
      <c r="AS187" s="249"/>
      <c r="AT187" s="249"/>
      <c r="AU187" s="249"/>
      <c r="AV187" s="249"/>
      <c r="AW187" s="249"/>
      <c r="AX187" s="249"/>
      <c r="AY187" s="249"/>
      <c r="AZ187" s="249"/>
      <c r="BA187" s="249"/>
      <c r="BB187" s="249"/>
      <c r="BC187" s="249"/>
    </row>
    <row r="188" spans="14:55">
      <c r="N188" s="249"/>
      <c r="O188" s="249"/>
      <c r="P188" s="249"/>
      <c r="Q188" s="249"/>
      <c r="R188" s="249"/>
      <c r="S188" s="249"/>
      <c r="T188" s="249"/>
      <c r="U188" s="249"/>
      <c r="V188" s="249"/>
      <c r="W188" s="249"/>
      <c r="X188" s="249"/>
      <c r="Y188" s="249"/>
      <c r="Z188" s="249"/>
      <c r="AA188" s="249"/>
      <c r="AB188" s="249"/>
      <c r="AC188" s="249"/>
      <c r="AD188" s="249"/>
      <c r="AE188" s="249"/>
      <c r="AF188" s="249"/>
      <c r="AG188" s="249"/>
      <c r="AH188" s="249"/>
      <c r="AI188" s="249"/>
      <c r="AJ188" s="249"/>
      <c r="AK188" s="249"/>
      <c r="AL188" s="249"/>
      <c r="AM188" s="249"/>
      <c r="AN188" s="249"/>
      <c r="AO188" s="249"/>
      <c r="AP188" s="249"/>
      <c r="AQ188" s="249"/>
      <c r="AR188" s="249"/>
      <c r="AS188" s="249"/>
      <c r="AT188" s="249"/>
      <c r="AU188" s="249"/>
      <c r="AV188" s="249"/>
      <c r="AW188" s="249"/>
      <c r="AX188" s="249"/>
      <c r="AY188" s="249"/>
      <c r="AZ188" s="249"/>
      <c r="BA188" s="249"/>
      <c r="BB188" s="249"/>
      <c r="BC188" s="249"/>
    </row>
    <row r="189" spans="14:55">
      <c r="N189" s="249"/>
      <c r="O189" s="249"/>
      <c r="P189" s="249"/>
      <c r="Q189" s="249"/>
      <c r="R189" s="249"/>
      <c r="S189" s="249"/>
      <c r="T189" s="249"/>
      <c r="U189" s="249"/>
      <c r="V189" s="249"/>
      <c r="W189" s="249"/>
      <c r="X189" s="249"/>
      <c r="Y189" s="249"/>
      <c r="Z189" s="249"/>
      <c r="AA189" s="249"/>
      <c r="AB189" s="249"/>
      <c r="AC189" s="249"/>
      <c r="AD189" s="249"/>
      <c r="AE189" s="249"/>
      <c r="AF189" s="249"/>
      <c r="AG189" s="249"/>
      <c r="AH189" s="249"/>
      <c r="AI189" s="249"/>
      <c r="AJ189" s="249"/>
      <c r="AK189" s="249"/>
      <c r="AL189" s="249"/>
      <c r="AM189" s="249"/>
      <c r="AN189" s="249"/>
      <c r="AO189" s="249"/>
      <c r="AP189" s="249"/>
      <c r="AQ189" s="249"/>
      <c r="AR189" s="249"/>
      <c r="AS189" s="249"/>
      <c r="AT189" s="249"/>
      <c r="AU189" s="249"/>
      <c r="AV189" s="249"/>
      <c r="AW189" s="249"/>
      <c r="AX189" s="249"/>
      <c r="AY189" s="249"/>
      <c r="AZ189" s="249"/>
      <c r="BA189" s="249"/>
      <c r="BB189" s="249"/>
      <c r="BC189" s="249"/>
    </row>
    <row r="190" spans="14:55">
      <c r="N190" s="249"/>
      <c r="O190" s="249"/>
      <c r="P190" s="249"/>
      <c r="Q190" s="249"/>
      <c r="R190" s="249"/>
      <c r="S190" s="249"/>
      <c r="T190" s="249"/>
      <c r="U190" s="249"/>
      <c r="V190" s="249"/>
      <c r="W190" s="249"/>
      <c r="X190" s="249"/>
      <c r="Y190" s="249"/>
      <c r="Z190" s="249"/>
      <c r="AA190" s="249"/>
      <c r="AB190" s="249"/>
      <c r="AC190" s="249"/>
      <c r="AD190" s="249"/>
      <c r="AE190" s="249"/>
      <c r="AF190" s="249"/>
      <c r="AG190" s="249"/>
      <c r="AH190" s="249"/>
      <c r="AI190" s="249"/>
      <c r="AJ190" s="249"/>
      <c r="AK190" s="249"/>
      <c r="AL190" s="249"/>
      <c r="AM190" s="249"/>
      <c r="AN190" s="249"/>
      <c r="AO190" s="249"/>
      <c r="AP190" s="249"/>
      <c r="AQ190" s="249"/>
      <c r="AR190" s="249"/>
      <c r="AS190" s="249"/>
      <c r="AT190" s="249"/>
      <c r="AU190" s="249"/>
      <c r="AV190" s="249"/>
      <c r="AW190" s="249"/>
      <c r="AX190" s="249"/>
      <c r="AY190" s="249"/>
      <c r="AZ190" s="249"/>
      <c r="BA190" s="249"/>
      <c r="BB190" s="249"/>
      <c r="BC190" s="249"/>
    </row>
    <row r="191" spans="14:55">
      <c r="N191" s="249"/>
      <c r="O191" s="249"/>
      <c r="P191" s="249"/>
      <c r="Q191" s="249"/>
      <c r="R191" s="249"/>
      <c r="S191" s="249"/>
      <c r="T191" s="249"/>
      <c r="U191" s="249"/>
      <c r="V191" s="249"/>
      <c r="W191" s="249"/>
      <c r="X191" s="249"/>
      <c r="Y191" s="249"/>
      <c r="Z191" s="249"/>
      <c r="AA191" s="249"/>
      <c r="AB191" s="249"/>
      <c r="AC191" s="249"/>
      <c r="AD191" s="249"/>
      <c r="AE191" s="249"/>
      <c r="AF191" s="249"/>
      <c r="AG191" s="249"/>
      <c r="AH191" s="249"/>
      <c r="AI191" s="249"/>
      <c r="AJ191" s="249"/>
      <c r="AK191" s="249"/>
      <c r="AL191" s="249"/>
      <c r="AM191" s="249"/>
      <c r="AN191" s="249"/>
      <c r="AO191" s="249"/>
      <c r="AP191" s="249"/>
      <c r="AQ191" s="249"/>
      <c r="AR191" s="249"/>
      <c r="AS191" s="249"/>
      <c r="AT191" s="249"/>
      <c r="AU191" s="249"/>
      <c r="AV191" s="249"/>
      <c r="AW191" s="249"/>
      <c r="AX191" s="249"/>
      <c r="AY191" s="249"/>
      <c r="AZ191" s="249"/>
      <c r="BA191" s="249"/>
      <c r="BB191" s="249"/>
      <c r="BC191" s="249"/>
    </row>
    <row r="192" spans="14:55">
      <c r="N192" s="249"/>
      <c r="O192" s="249"/>
      <c r="P192" s="249"/>
      <c r="Q192" s="249"/>
      <c r="R192" s="249"/>
      <c r="S192" s="249"/>
      <c r="T192" s="249"/>
      <c r="U192" s="249"/>
      <c r="V192" s="249"/>
      <c r="W192" s="249"/>
      <c r="X192" s="249"/>
      <c r="Y192" s="249"/>
      <c r="Z192" s="249"/>
      <c r="AA192" s="249"/>
      <c r="AB192" s="249"/>
      <c r="AC192" s="249"/>
      <c r="AD192" s="249"/>
      <c r="AE192" s="249"/>
      <c r="AF192" s="249"/>
      <c r="AG192" s="249"/>
      <c r="AH192" s="249"/>
      <c r="AI192" s="249"/>
      <c r="AJ192" s="249"/>
      <c r="AK192" s="249"/>
      <c r="AL192" s="249"/>
      <c r="AM192" s="249"/>
      <c r="AN192" s="249"/>
      <c r="AO192" s="249"/>
      <c r="AP192" s="249"/>
      <c r="AQ192" s="249"/>
      <c r="AR192" s="249"/>
      <c r="AS192" s="249"/>
      <c r="AT192" s="249"/>
      <c r="AU192" s="249"/>
      <c r="AV192" s="249"/>
      <c r="AW192" s="249"/>
      <c r="AX192" s="249"/>
      <c r="AY192" s="249"/>
      <c r="AZ192" s="249"/>
      <c r="BA192" s="249"/>
      <c r="BB192" s="249"/>
      <c r="BC192" s="249"/>
    </row>
    <row r="193" spans="14:55">
      <c r="N193" s="249"/>
      <c r="O193" s="249"/>
      <c r="P193" s="249"/>
      <c r="Q193" s="249"/>
      <c r="R193" s="249"/>
      <c r="S193" s="249"/>
      <c r="T193" s="249"/>
      <c r="U193" s="249"/>
      <c r="V193" s="249"/>
      <c r="W193" s="249"/>
      <c r="X193" s="249"/>
      <c r="Y193" s="249"/>
      <c r="Z193" s="249"/>
      <c r="AA193" s="249"/>
      <c r="AB193" s="249"/>
      <c r="AC193" s="249"/>
      <c r="AD193" s="249"/>
      <c r="AE193" s="249"/>
      <c r="AF193" s="249"/>
      <c r="AG193" s="249"/>
      <c r="AH193" s="249"/>
      <c r="AI193" s="249"/>
      <c r="AJ193" s="249"/>
      <c r="AK193" s="249"/>
      <c r="AL193" s="249"/>
      <c r="AM193" s="249"/>
      <c r="AN193" s="249"/>
      <c r="AO193" s="249"/>
      <c r="AP193" s="249"/>
      <c r="AQ193" s="249"/>
      <c r="AR193" s="249"/>
      <c r="AS193" s="249"/>
      <c r="AT193" s="249"/>
      <c r="AU193" s="249"/>
      <c r="AV193" s="249"/>
      <c r="AW193" s="249"/>
      <c r="AX193" s="249"/>
      <c r="AY193" s="249"/>
      <c r="AZ193" s="249"/>
      <c r="BA193" s="249"/>
      <c r="BB193" s="249"/>
      <c r="BC193" s="249"/>
    </row>
    <row r="194" spans="14:55">
      <c r="N194" s="249"/>
      <c r="O194" s="249"/>
      <c r="P194" s="249"/>
      <c r="Q194" s="249"/>
      <c r="R194" s="249"/>
      <c r="S194" s="249"/>
      <c r="T194" s="249"/>
      <c r="U194" s="249"/>
      <c r="V194" s="249"/>
      <c r="W194" s="249"/>
      <c r="X194" s="249"/>
      <c r="Y194" s="249"/>
      <c r="Z194" s="249"/>
      <c r="AA194" s="249"/>
      <c r="AB194" s="249"/>
      <c r="AC194" s="249"/>
      <c r="AD194" s="249"/>
      <c r="AE194" s="249"/>
      <c r="AF194" s="249"/>
      <c r="AG194" s="249"/>
      <c r="AH194" s="249"/>
      <c r="AI194" s="249"/>
      <c r="AJ194" s="249"/>
      <c r="AK194" s="249"/>
      <c r="AL194" s="249"/>
      <c r="AM194" s="249"/>
      <c r="AN194" s="249"/>
      <c r="AO194" s="249"/>
      <c r="AP194" s="249"/>
      <c r="AQ194" s="249"/>
      <c r="AR194" s="249"/>
      <c r="AS194" s="249"/>
      <c r="AT194" s="249"/>
      <c r="AU194" s="249"/>
      <c r="AV194" s="249"/>
      <c r="AW194" s="249"/>
      <c r="AX194" s="249"/>
      <c r="AY194" s="249"/>
      <c r="AZ194" s="249"/>
      <c r="BA194" s="249"/>
      <c r="BB194" s="249"/>
      <c r="BC194" s="249"/>
    </row>
    <row r="195" spans="14:55">
      <c r="N195" s="249"/>
      <c r="O195" s="249"/>
      <c r="P195" s="249"/>
      <c r="Q195" s="249"/>
      <c r="R195" s="249"/>
      <c r="S195" s="249"/>
      <c r="T195" s="249"/>
      <c r="U195" s="249"/>
      <c r="V195" s="249"/>
      <c r="W195" s="249"/>
      <c r="X195" s="249"/>
      <c r="Y195" s="249"/>
      <c r="Z195" s="249"/>
      <c r="AA195" s="249"/>
      <c r="AB195" s="249"/>
      <c r="AC195" s="249"/>
      <c r="AD195" s="249"/>
      <c r="AE195" s="249"/>
      <c r="AF195" s="249"/>
      <c r="AG195" s="249"/>
      <c r="AH195" s="249"/>
      <c r="AI195" s="249"/>
      <c r="AJ195" s="249"/>
      <c r="AK195" s="249"/>
      <c r="AL195" s="249"/>
      <c r="AM195" s="249"/>
      <c r="AN195" s="249"/>
      <c r="AO195" s="249"/>
      <c r="AP195" s="249"/>
      <c r="AQ195" s="249"/>
      <c r="AR195" s="249"/>
      <c r="AS195" s="249"/>
      <c r="AT195" s="249"/>
      <c r="AU195" s="249"/>
      <c r="AV195" s="249"/>
      <c r="AW195" s="249"/>
      <c r="AX195" s="249"/>
      <c r="AY195" s="249"/>
      <c r="AZ195" s="249"/>
      <c r="BA195" s="249"/>
      <c r="BB195" s="249"/>
      <c r="BC195" s="249"/>
    </row>
    <row r="196" spans="14:55">
      <c r="N196" s="249"/>
      <c r="O196" s="249"/>
      <c r="P196" s="249"/>
      <c r="Q196" s="249"/>
      <c r="R196" s="249"/>
      <c r="S196" s="249"/>
      <c r="T196" s="249"/>
      <c r="U196" s="249"/>
      <c r="V196" s="249"/>
      <c r="W196" s="249"/>
      <c r="X196" s="249"/>
      <c r="Y196" s="249"/>
      <c r="Z196" s="249"/>
      <c r="AA196" s="249"/>
      <c r="AB196" s="249"/>
      <c r="AC196" s="249"/>
      <c r="AD196" s="249"/>
      <c r="AE196" s="249"/>
      <c r="AF196" s="249"/>
      <c r="AG196" s="249"/>
      <c r="AH196" s="249"/>
      <c r="AI196" s="249"/>
      <c r="AJ196" s="249"/>
      <c r="AK196" s="249"/>
      <c r="AL196" s="249"/>
      <c r="AM196" s="249"/>
      <c r="AN196" s="249"/>
      <c r="AO196" s="249"/>
      <c r="AP196" s="249"/>
      <c r="AQ196" s="249"/>
      <c r="AR196" s="249"/>
      <c r="AS196" s="249"/>
      <c r="AT196" s="249"/>
      <c r="AU196" s="249"/>
      <c r="AV196" s="249"/>
      <c r="AW196" s="249"/>
      <c r="AX196" s="249"/>
      <c r="AY196" s="249"/>
      <c r="AZ196" s="249"/>
      <c r="BA196" s="249"/>
      <c r="BB196" s="249"/>
      <c r="BC196" s="249"/>
    </row>
    <row r="197" spans="14:55">
      <c r="N197" s="249"/>
      <c r="O197" s="249"/>
      <c r="P197" s="249"/>
      <c r="Q197" s="249"/>
      <c r="R197" s="249"/>
      <c r="S197" s="249"/>
      <c r="T197" s="249"/>
      <c r="U197" s="249"/>
      <c r="V197" s="249"/>
      <c r="W197" s="249"/>
      <c r="X197" s="249"/>
      <c r="Y197" s="249"/>
      <c r="Z197" s="249"/>
      <c r="AA197" s="249"/>
      <c r="AB197" s="249"/>
      <c r="AC197" s="249"/>
      <c r="AD197" s="249"/>
      <c r="AE197" s="249"/>
      <c r="AF197" s="249"/>
      <c r="AG197" s="249"/>
      <c r="AH197" s="249"/>
      <c r="AI197" s="249"/>
      <c r="AJ197" s="249"/>
      <c r="AK197" s="249"/>
      <c r="AL197" s="249"/>
      <c r="AM197" s="249"/>
      <c r="AN197" s="249"/>
      <c r="AO197" s="249"/>
      <c r="AP197" s="249"/>
      <c r="AQ197" s="249"/>
      <c r="AR197" s="249"/>
      <c r="AS197" s="249"/>
      <c r="AT197" s="249"/>
      <c r="AU197" s="249"/>
      <c r="AV197" s="249"/>
      <c r="AW197" s="249"/>
      <c r="AX197" s="249"/>
      <c r="AY197" s="249"/>
      <c r="AZ197" s="249"/>
      <c r="BA197" s="249"/>
      <c r="BB197" s="249"/>
      <c r="BC197" s="249"/>
    </row>
    <row r="198" spans="14:55">
      <c r="N198" s="249"/>
      <c r="O198" s="249"/>
      <c r="P198" s="249"/>
      <c r="Q198" s="249"/>
      <c r="R198" s="249"/>
      <c r="S198" s="249"/>
      <c r="T198" s="249"/>
      <c r="U198" s="249"/>
      <c r="V198" s="249"/>
      <c r="W198" s="249"/>
      <c r="X198" s="249"/>
      <c r="Y198" s="249"/>
      <c r="Z198" s="249"/>
      <c r="AA198" s="249"/>
      <c r="AB198" s="249"/>
      <c r="AC198" s="249"/>
      <c r="AD198" s="249"/>
      <c r="AE198" s="249"/>
      <c r="AF198" s="249"/>
      <c r="AG198" s="249"/>
      <c r="AH198" s="249"/>
      <c r="AI198" s="249"/>
      <c r="AJ198" s="249"/>
      <c r="AK198" s="249"/>
      <c r="AL198" s="249"/>
      <c r="AM198" s="249"/>
      <c r="AN198" s="249"/>
      <c r="AO198" s="249"/>
      <c r="AP198" s="249"/>
      <c r="AQ198" s="249"/>
      <c r="AR198" s="249"/>
      <c r="AS198" s="249"/>
      <c r="AT198" s="249"/>
      <c r="AU198" s="249"/>
      <c r="AV198" s="249"/>
      <c r="AW198" s="249"/>
      <c r="AX198" s="249"/>
      <c r="AY198" s="249"/>
      <c r="AZ198" s="249"/>
      <c r="BA198" s="249"/>
      <c r="BB198" s="249"/>
      <c r="BC198" s="249"/>
    </row>
    <row r="199" spans="14:55">
      <c r="N199" s="249"/>
      <c r="O199" s="249"/>
      <c r="P199" s="249"/>
      <c r="Q199" s="249"/>
      <c r="R199" s="249"/>
      <c r="S199" s="249"/>
      <c r="T199" s="249"/>
      <c r="U199" s="249"/>
      <c r="V199" s="249"/>
      <c r="W199" s="249"/>
      <c r="X199" s="249"/>
      <c r="Y199" s="249"/>
      <c r="Z199" s="249"/>
      <c r="AA199" s="249"/>
      <c r="AB199" s="249"/>
      <c r="AC199" s="249"/>
      <c r="AD199" s="249"/>
      <c r="AE199" s="249"/>
      <c r="AF199" s="249"/>
      <c r="AG199" s="249"/>
      <c r="AH199" s="249"/>
      <c r="AI199" s="249"/>
      <c r="AJ199" s="249"/>
      <c r="AK199" s="249"/>
      <c r="AL199" s="249"/>
      <c r="AM199" s="249"/>
      <c r="AN199" s="249"/>
      <c r="AO199" s="249"/>
      <c r="AP199" s="249"/>
      <c r="AQ199" s="249"/>
      <c r="AR199" s="249"/>
      <c r="AS199" s="249"/>
      <c r="AT199" s="249"/>
      <c r="AU199" s="249"/>
      <c r="AV199" s="249"/>
      <c r="AW199" s="249"/>
      <c r="AX199" s="249"/>
      <c r="AY199" s="249"/>
      <c r="AZ199" s="249"/>
      <c r="BA199" s="249"/>
      <c r="BB199" s="249"/>
      <c r="BC199" s="249"/>
    </row>
    <row r="200" spans="14:55">
      <c r="N200" s="249"/>
      <c r="O200" s="249"/>
      <c r="P200" s="249"/>
      <c r="Q200" s="249"/>
      <c r="R200" s="249"/>
      <c r="S200" s="249"/>
      <c r="T200" s="249"/>
      <c r="U200" s="249"/>
      <c r="V200" s="249"/>
      <c r="W200" s="249"/>
      <c r="X200" s="249"/>
      <c r="Y200" s="249"/>
      <c r="Z200" s="249"/>
      <c r="AA200" s="249"/>
      <c r="AB200" s="249"/>
      <c r="AC200" s="249"/>
      <c r="AD200" s="249"/>
      <c r="AE200" s="249"/>
      <c r="AF200" s="249"/>
      <c r="AG200" s="249"/>
      <c r="AH200" s="249"/>
      <c r="AI200" s="249"/>
      <c r="AJ200" s="249"/>
      <c r="AK200" s="249"/>
      <c r="AL200" s="249"/>
      <c r="AM200" s="249"/>
      <c r="AN200" s="249"/>
      <c r="AO200" s="249"/>
      <c r="AP200" s="249"/>
      <c r="AQ200" s="249"/>
      <c r="AR200" s="249"/>
      <c r="AS200" s="249"/>
      <c r="AT200" s="249"/>
      <c r="AU200" s="249"/>
      <c r="AV200" s="249"/>
      <c r="AW200" s="249"/>
      <c r="AX200" s="249"/>
      <c r="AY200" s="249"/>
      <c r="AZ200" s="249"/>
      <c r="BA200" s="249"/>
      <c r="BB200" s="249"/>
      <c r="BC200" s="249"/>
    </row>
    <row r="201" spans="14:55">
      <c r="N201" s="249"/>
      <c r="O201" s="249"/>
      <c r="P201" s="249"/>
      <c r="Q201" s="249"/>
      <c r="R201" s="249"/>
      <c r="S201" s="249"/>
      <c r="T201" s="249"/>
      <c r="U201" s="249"/>
      <c r="V201" s="249"/>
      <c r="W201" s="249"/>
      <c r="X201" s="249"/>
      <c r="Y201" s="249"/>
      <c r="Z201" s="249"/>
      <c r="AA201" s="249"/>
      <c r="AB201" s="249"/>
      <c r="AC201" s="249"/>
      <c r="AD201" s="249"/>
      <c r="AE201" s="249"/>
      <c r="AF201" s="249"/>
      <c r="AG201" s="249"/>
      <c r="AH201" s="249"/>
      <c r="AI201" s="249"/>
      <c r="AJ201" s="249"/>
      <c r="AK201" s="249"/>
      <c r="AL201" s="249"/>
      <c r="AM201" s="249"/>
      <c r="AN201" s="249"/>
      <c r="AO201" s="249"/>
      <c r="AP201" s="249"/>
      <c r="AQ201" s="249"/>
      <c r="AR201" s="249"/>
      <c r="AS201" s="249"/>
      <c r="AT201" s="249"/>
      <c r="AU201" s="249"/>
      <c r="AV201" s="249"/>
      <c r="AW201" s="249"/>
      <c r="AX201" s="249"/>
      <c r="AY201" s="249"/>
      <c r="AZ201" s="249"/>
      <c r="BA201" s="249"/>
      <c r="BB201" s="249"/>
      <c r="BC201" s="249"/>
    </row>
    <row r="202" spans="14:55">
      <c r="N202" s="249"/>
      <c r="O202" s="249"/>
      <c r="P202" s="249"/>
      <c r="Q202" s="249"/>
      <c r="R202" s="249"/>
      <c r="S202" s="249"/>
      <c r="T202" s="249"/>
      <c r="U202" s="249"/>
      <c r="V202" s="249"/>
      <c r="W202" s="249"/>
      <c r="X202" s="249"/>
      <c r="Y202" s="249"/>
      <c r="Z202" s="249"/>
      <c r="AA202" s="249"/>
      <c r="AB202" s="249"/>
      <c r="AC202" s="249"/>
      <c r="AD202" s="249"/>
      <c r="AE202" s="249"/>
      <c r="AF202" s="249"/>
      <c r="AG202" s="249"/>
      <c r="AH202" s="249"/>
      <c r="AI202" s="249"/>
      <c r="AJ202" s="249"/>
      <c r="AK202" s="249"/>
      <c r="AL202" s="249"/>
      <c r="AM202" s="249"/>
      <c r="AN202" s="249"/>
      <c r="AO202" s="249"/>
      <c r="AP202" s="249"/>
      <c r="AQ202" s="249"/>
      <c r="AR202" s="249"/>
      <c r="AS202" s="249"/>
      <c r="AT202" s="249"/>
      <c r="AU202" s="249"/>
      <c r="AV202" s="249"/>
      <c r="AW202" s="249"/>
      <c r="AX202" s="249"/>
      <c r="AY202" s="249"/>
      <c r="AZ202" s="249"/>
      <c r="BA202" s="249"/>
      <c r="BB202" s="249"/>
      <c r="BC202" s="249"/>
    </row>
    <row r="203" spans="14:55">
      <c r="N203" s="249"/>
      <c r="O203" s="249"/>
      <c r="P203" s="249"/>
      <c r="Q203" s="249"/>
      <c r="R203" s="249"/>
      <c r="S203" s="249"/>
      <c r="T203" s="249"/>
      <c r="U203" s="249"/>
      <c r="V203" s="249"/>
      <c r="W203" s="249"/>
      <c r="X203" s="249"/>
      <c r="Y203" s="249"/>
      <c r="Z203" s="249"/>
      <c r="AA203" s="249"/>
      <c r="AB203" s="249"/>
      <c r="AC203" s="249"/>
      <c r="AD203" s="249"/>
      <c r="AE203" s="249"/>
      <c r="AF203" s="249"/>
      <c r="AG203" s="249"/>
      <c r="AH203" s="249"/>
      <c r="AI203" s="249"/>
      <c r="AJ203" s="249"/>
      <c r="AK203" s="249"/>
      <c r="AL203" s="249"/>
      <c r="AM203" s="249"/>
      <c r="AN203" s="249"/>
      <c r="AO203" s="249"/>
      <c r="AP203" s="249"/>
      <c r="AQ203" s="249"/>
      <c r="AR203" s="249"/>
      <c r="AS203" s="249"/>
      <c r="AT203" s="249"/>
      <c r="AU203" s="249"/>
      <c r="AV203" s="249"/>
      <c r="AW203" s="249"/>
      <c r="AX203" s="249"/>
      <c r="AY203" s="249"/>
      <c r="AZ203" s="249"/>
      <c r="BA203" s="249"/>
      <c r="BB203" s="249"/>
      <c r="BC203" s="249"/>
    </row>
    <row r="204" spans="14:55">
      <c r="N204" s="249"/>
      <c r="O204" s="249"/>
      <c r="P204" s="249"/>
      <c r="Q204" s="249"/>
      <c r="R204" s="249"/>
      <c r="S204" s="249"/>
      <c r="T204" s="249"/>
      <c r="U204" s="249"/>
      <c r="V204" s="249"/>
      <c r="W204" s="249"/>
      <c r="X204" s="249"/>
      <c r="Y204" s="249"/>
      <c r="Z204" s="249"/>
      <c r="AA204" s="249"/>
      <c r="AB204" s="249"/>
      <c r="AC204" s="249"/>
      <c r="AD204" s="249"/>
      <c r="AE204" s="249"/>
      <c r="AF204" s="249"/>
      <c r="AG204" s="249"/>
      <c r="AH204" s="249"/>
      <c r="AI204" s="249"/>
      <c r="AJ204" s="249"/>
      <c r="AK204" s="249"/>
      <c r="AL204" s="249"/>
      <c r="AM204" s="249"/>
      <c r="AN204" s="249"/>
      <c r="AO204" s="249"/>
      <c r="AP204" s="249"/>
      <c r="AQ204" s="249"/>
      <c r="AR204" s="249"/>
      <c r="AS204" s="249"/>
      <c r="AT204" s="249"/>
      <c r="AU204" s="249"/>
      <c r="AV204" s="249"/>
      <c r="AW204" s="249"/>
      <c r="AX204" s="249"/>
      <c r="AY204" s="249"/>
      <c r="AZ204" s="249"/>
      <c r="BA204" s="249"/>
      <c r="BB204" s="249"/>
      <c r="BC204" s="249"/>
    </row>
    <row r="205" spans="14:55">
      <c r="N205" s="249"/>
      <c r="O205" s="249"/>
      <c r="P205" s="249"/>
      <c r="Q205" s="249"/>
      <c r="R205" s="249"/>
      <c r="S205" s="249"/>
      <c r="T205" s="249"/>
      <c r="U205" s="249"/>
      <c r="V205" s="249"/>
      <c r="W205" s="249"/>
      <c r="X205" s="249"/>
      <c r="Y205" s="249"/>
      <c r="Z205" s="249"/>
      <c r="AA205" s="249"/>
      <c r="AB205" s="249"/>
      <c r="AC205" s="249"/>
      <c r="AD205" s="249"/>
      <c r="AE205" s="249"/>
      <c r="AF205" s="249"/>
      <c r="AG205" s="249"/>
      <c r="AH205" s="249"/>
      <c r="AI205" s="249"/>
      <c r="AJ205" s="249"/>
      <c r="AK205" s="249"/>
      <c r="AL205" s="249"/>
      <c r="AM205" s="249"/>
      <c r="AN205" s="249"/>
      <c r="AO205" s="249"/>
      <c r="AP205" s="249"/>
      <c r="AQ205" s="249"/>
      <c r="AR205" s="249"/>
      <c r="AS205" s="249"/>
      <c r="AT205" s="249"/>
      <c r="AU205" s="249"/>
      <c r="AV205" s="249"/>
      <c r="AW205" s="249"/>
      <c r="AX205" s="249"/>
      <c r="AY205" s="249"/>
      <c r="AZ205" s="249"/>
      <c r="BA205" s="249"/>
      <c r="BB205" s="249"/>
      <c r="BC205" s="249"/>
    </row>
    <row r="206" spans="14:55">
      <c r="N206" s="249"/>
      <c r="O206" s="249"/>
      <c r="P206" s="249"/>
      <c r="Q206" s="249"/>
      <c r="R206" s="249"/>
      <c r="S206" s="249"/>
      <c r="T206" s="249"/>
      <c r="U206" s="249"/>
      <c r="V206" s="249"/>
      <c r="W206" s="249"/>
      <c r="X206" s="249"/>
      <c r="Y206" s="249"/>
      <c r="Z206" s="249"/>
      <c r="AA206" s="249"/>
      <c r="AB206" s="249"/>
      <c r="AC206" s="249"/>
      <c r="AD206" s="249"/>
      <c r="AE206" s="249"/>
      <c r="AF206" s="249"/>
      <c r="AG206" s="249"/>
      <c r="AH206" s="249"/>
      <c r="AI206" s="249"/>
      <c r="AJ206" s="249"/>
      <c r="AK206" s="249"/>
      <c r="AL206" s="249"/>
      <c r="AM206" s="249"/>
      <c r="AN206" s="249"/>
      <c r="AO206" s="249"/>
      <c r="AP206" s="249"/>
      <c r="AQ206" s="249"/>
      <c r="AR206" s="249"/>
      <c r="AS206" s="249"/>
      <c r="AT206" s="249"/>
      <c r="AU206" s="249"/>
      <c r="AV206" s="249"/>
      <c r="AW206" s="249"/>
      <c r="AX206" s="249"/>
      <c r="AY206" s="249"/>
      <c r="AZ206" s="249"/>
      <c r="BA206" s="249"/>
      <c r="BB206" s="249"/>
      <c r="BC206" s="249"/>
    </row>
    <row r="207" spans="14:55">
      <c r="N207" s="249"/>
      <c r="O207" s="249"/>
      <c r="P207" s="249"/>
      <c r="Q207" s="249"/>
      <c r="R207" s="249"/>
      <c r="S207" s="249"/>
      <c r="T207" s="249"/>
      <c r="U207" s="249"/>
      <c r="V207" s="249"/>
      <c r="W207" s="249"/>
      <c r="X207" s="249"/>
      <c r="Y207" s="249"/>
      <c r="Z207" s="249"/>
      <c r="AA207" s="249"/>
      <c r="AB207" s="249"/>
      <c r="AC207" s="249"/>
      <c r="AD207" s="249"/>
      <c r="AE207" s="249"/>
      <c r="AF207" s="249"/>
      <c r="AG207" s="249"/>
      <c r="AH207" s="249"/>
      <c r="AI207" s="249"/>
      <c r="AJ207" s="249"/>
      <c r="AK207" s="249"/>
      <c r="AL207" s="249"/>
      <c r="AM207" s="249"/>
      <c r="AN207" s="249"/>
      <c r="AO207" s="249"/>
      <c r="AP207" s="249"/>
      <c r="AQ207" s="249"/>
      <c r="AR207" s="249"/>
      <c r="AS207" s="249"/>
      <c r="AT207" s="249"/>
      <c r="AU207" s="249"/>
      <c r="AV207" s="249"/>
      <c r="AW207" s="249"/>
      <c r="AX207" s="249"/>
      <c r="AY207" s="249"/>
      <c r="AZ207" s="249"/>
      <c r="BA207" s="249"/>
      <c r="BB207" s="249"/>
      <c r="BC207" s="249"/>
    </row>
    <row r="208" spans="14:55">
      <c r="N208" s="249"/>
      <c r="O208" s="249"/>
      <c r="P208" s="249"/>
      <c r="Q208" s="249"/>
      <c r="R208" s="249"/>
      <c r="S208" s="249"/>
      <c r="T208" s="249"/>
      <c r="U208" s="249"/>
      <c r="V208" s="249"/>
      <c r="W208" s="249"/>
      <c r="X208" s="249"/>
      <c r="Y208" s="249"/>
      <c r="Z208" s="249"/>
      <c r="AA208" s="249"/>
      <c r="AB208" s="249"/>
      <c r="AC208" s="249"/>
      <c r="AD208" s="249"/>
      <c r="AE208" s="249"/>
      <c r="AF208" s="249"/>
      <c r="AG208" s="249"/>
      <c r="AH208" s="249"/>
      <c r="AI208" s="249"/>
      <c r="AJ208" s="249"/>
      <c r="AK208" s="249"/>
      <c r="AL208" s="249"/>
      <c r="AM208" s="249"/>
      <c r="AN208" s="249"/>
      <c r="AO208" s="249"/>
      <c r="AP208" s="249"/>
      <c r="AQ208" s="249"/>
      <c r="AR208" s="249"/>
      <c r="AS208" s="249"/>
      <c r="AT208" s="249"/>
      <c r="AU208" s="249"/>
      <c r="AV208" s="249"/>
      <c r="AW208" s="249"/>
      <c r="AX208" s="249"/>
      <c r="AY208" s="249"/>
      <c r="AZ208" s="249"/>
      <c r="BA208" s="249"/>
      <c r="BB208" s="249"/>
      <c r="BC208" s="249"/>
    </row>
    <row r="209" spans="14:55">
      <c r="N209" s="249"/>
      <c r="O209" s="249"/>
      <c r="P209" s="249"/>
      <c r="Q209" s="249"/>
      <c r="R209" s="249"/>
      <c r="S209" s="249"/>
      <c r="T209" s="249"/>
      <c r="U209" s="249"/>
      <c r="V209" s="249"/>
      <c r="W209" s="249"/>
      <c r="X209" s="249"/>
      <c r="Y209" s="249"/>
      <c r="Z209" s="249"/>
      <c r="AA209" s="249"/>
      <c r="AB209" s="249"/>
      <c r="AC209" s="249"/>
      <c r="AD209" s="249"/>
      <c r="AE209" s="249"/>
      <c r="AF209" s="249"/>
      <c r="AG209" s="249"/>
      <c r="AH209" s="249"/>
      <c r="AI209" s="249"/>
      <c r="AJ209" s="249"/>
      <c r="AK209" s="249"/>
      <c r="AL209" s="249"/>
      <c r="AM209" s="249"/>
      <c r="AN209" s="249"/>
      <c r="AO209" s="249"/>
      <c r="AP209" s="249"/>
      <c r="AQ209" s="249"/>
      <c r="AR209" s="249"/>
      <c r="AS209" s="249"/>
      <c r="AT209" s="249"/>
      <c r="AU209" s="249"/>
      <c r="AV209" s="249"/>
      <c r="AW209" s="249"/>
      <c r="AX209" s="249"/>
      <c r="AY209" s="249"/>
      <c r="AZ209" s="249"/>
      <c r="BA209" s="249"/>
      <c r="BB209" s="249"/>
      <c r="BC209" s="249"/>
    </row>
    <row r="210" spans="14:55">
      <c r="N210" s="249"/>
      <c r="O210" s="249"/>
      <c r="P210" s="249"/>
      <c r="Q210" s="249"/>
      <c r="R210" s="249"/>
      <c r="S210" s="249"/>
      <c r="T210" s="249"/>
      <c r="U210" s="249"/>
      <c r="V210" s="249"/>
      <c r="W210" s="249"/>
      <c r="X210" s="249"/>
      <c r="Y210" s="249"/>
      <c r="Z210" s="249"/>
      <c r="AA210" s="249"/>
      <c r="AB210" s="249"/>
      <c r="AC210" s="249"/>
      <c r="AD210" s="249"/>
      <c r="AE210" s="249"/>
      <c r="AF210" s="249"/>
      <c r="AG210" s="249"/>
      <c r="AH210" s="249"/>
      <c r="AI210" s="249"/>
      <c r="AJ210" s="249"/>
      <c r="AK210" s="249"/>
      <c r="AL210" s="249"/>
      <c r="AM210" s="249"/>
      <c r="AN210" s="249"/>
      <c r="AO210" s="249"/>
      <c r="AP210" s="249"/>
      <c r="AQ210" s="249"/>
      <c r="AR210" s="249"/>
      <c r="AS210" s="249"/>
      <c r="AT210" s="249"/>
      <c r="AU210" s="249"/>
      <c r="AV210" s="249"/>
      <c r="AW210" s="249"/>
      <c r="AX210" s="249"/>
      <c r="AY210" s="249"/>
      <c r="AZ210" s="249"/>
      <c r="BA210" s="249"/>
      <c r="BB210" s="249"/>
      <c r="BC210" s="249"/>
    </row>
  </sheetData>
  <mergeCells count="10">
    <mergeCell ref="C10:J10"/>
    <mergeCell ref="C11:J11"/>
    <mergeCell ref="A4:B4"/>
    <mergeCell ref="A5:B5"/>
    <mergeCell ref="C1:F1"/>
    <mergeCell ref="G1:L1"/>
    <mergeCell ref="C7:J7"/>
    <mergeCell ref="C8:J8"/>
    <mergeCell ref="C9:J9"/>
    <mergeCell ref="A1:B1"/>
  </mergeCells>
  <printOptions gridLines="1"/>
  <pageMargins left="0.7" right="0.7" top="0.75" bottom="0.7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CG208"/>
  <sheetViews>
    <sheetView showGridLines="0" workbookViewId="0">
      <selection activeCell="N15" sqref="N15"/>
    </sheetView>
  </sheetViews>
  <sheetFormatPr defaultRowHeight="15"/>
  <cols>
    <col min="1" max="1" width="27.42578125" customWidth="1"/>
    <col min="2" max="2" width="11.140625" customWidth="1"/>
    <col min="3" max="3" width="14.28515625" customWidth="1"/>
    <col min="4" max="4" width="13.7109375" customWidth="1"/>
    <col min="5" max="5" width="16.7109375" customWidth="1"/>
    <col min="6" max="6" width="13.7109375" customWidth="1"/>
    <col min="7" max="7" width="16.7109375" customWidth="1"/>
    <col min="8" max="11" width="13.7109375" customWidth="1"/>
    <col min="12" max="13" width="14.28515625" customWidth="1"/>
    <col min="14" max="14" width="4.5703125" customWidth="1"/>
    <col min="80" max="80" width="28.140625" customWidth="1"/>
    <col min="82" max="82" width="15.28515625" customWidth="1"/>
  </cols>
  <sheetData>
    <row r="1" spans="1:55" ht="20.25" customHeight="1" thickBot="1">
      <c r="A1" s="76" t="s">
        <v>17</v>
      </c>
      <c r="B1" s="22"/>
      <c r="C1" s="653" t="s">
        <v>117</v>
      </c>
      <c r="D1" s="653"/>
      <c r="E1" s="653"/>
      <c r="F1" s="653"/>
      <c r="G1" s="654" t="s">
        <v>118</v>
      </c>
      <c r="H1" s="655"/>
      <c r="I1" s="655"/>
      <c r="J1" s="655"/>
      <c r="K1" s="655"/>
      <c r="L1" s="655"/>
      <c r="M1" s="78"/>
      <c r="N1" s="900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</row>
    <row r="2" spans="1:55" ht="69" customHeight="1">
      <c r="A2" s="103" t="s">
        <v>167</v>
      </c>
      <c r="B2" s="23" t="s">
        <v>523</v>
      </c>
      <c r="C2" s="72" t="s">
        <v>110</v>
      </c>
      <c r="D2" s="73" t="s">
        <v>16</v>
      </c>
      <c r="E2" s="330" t="s">
        <v>441</v>
      </c>
      <c r="F2" s="73" t="s">
        <v>16</v>
      </c>
      <c r="G2" s="82" t="s">
        <v>442</v>
      </c>
      <c r="H2" s="69" t="s">
        <v>16</v>
      </c>
      <c r="I2" s="331" t="s">
        <v>108</v>
      </c>
      <c r="J2" s="77" t="s">
        <v>16</v>
      </c>
      <c r="K2" s="84" t="s">
        <v>109</v>
      </c>
      <c r="L2" s="69" t="s">
        <v>16</v>
      </c>
      <c r="M2" s="83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55" ht="63" customHeight="1" thickBot="1">
      <c r="A3" s="79" t="s">
        <v>126</v>
      </c>
      <c r="B3" s="607" t="s">
        <v>524</v>
      </c>
      <c r="C3" s="70" t="s">
        <v>15</v>
      </c>
      <c r="D3" s="24" t="s">
        <v>19</v>
      </c>
      <c r="E3" s="70" t="s">
        <v>15</v>
      </c>
      <c r="F3" s="24" t="s">
        <v>19</v>
      </c>
      <c r="G3" s="81" t="s">
        <v>15</v>
      </c>
      <c r="H3" s="68" t="s">
        <v>173</v>
      </c>
      <c r="I3" s="70" t="s">
        <v>15</v>
      </c>
      <c r="J3" s="24" t="s">
        <v>174</v>
      </c>
      <c r="K3" s="70" t="s">
        <v>15</v>
      </c>
      <c r="L3" s="68" t="s">
        <v>174</v>
      </c>
      <c r="M3" s="37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</row>
    <row r="4" spans="1:55" ht="31.5" customHeight="1" thickBot="1">
      <c r="A4" s="646" t="s">
        <v>11</v>
      </c>
      <c r="B4" s="647"/>
      <c r="C4" s="120">
        <f>M7*'Window Data'!C49</f>
        <v>412.5</v>
      </c>
      <c r="D4" s="118">
        <f>C4/50</f>
        <v>8.25</v>
      </c>
      <c r="E4" s="120">
        <f>M7*'Window Data'!C54</f>
        <v>628.20000000000005</v>
      </c>
      <c r="F4" s="118">
        <f>E4/50</f>
        <v>12.564</v>
      </c>
      <c r="G4" s="121">
        <f>M7*'Window Data'!C59</f>
        <v>805.5</v>
      </c>
      <c r="H4" s="122">
        <f>G4/50</f>
        <v>16.11</v>
      </c>
      <c r="I4" s="120">
        <f>M7*'Window Data'!C63</f>
        <v>513</v>
      </c>
      <c r="J4" s="118">
        <f>I4/30</f>
        <v>17.100000000000001</v>
      </c>
      <c r="K4" s="120">
        <f>M7*'Window Data'!C67</f>
        <v>165</v>
      </c>
      <c r="L4" s="122">
        <f>K4/30</f>
        <v>5.5</v>
      </c>
      <c r="M4" s="39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</row>
    <row r="5" spans="1:55" ht="31.5" customHeight="1" thickBot="1">
      <c r="A5" s="648" t="s">
        <v>12</v>
      </c>
      <c r="B5" s="649"/>
      <c r="C5" s="123">
        <f>C4</f>
        <v>412.5</v>
      </c>
      <c r="D5" s="119"/>
      <c r="E5" s="123">
        <f>E4</f>
        <v>628.20000000000005</v>
      </c>
      <c r="F5" s="119"/>
      <c r="G5" s="124">
        <f>G4</f>
        <v>805.5</v>
      </c>
      <c r="H5" s="125"/>
      <c r="I5" s="123">
        <f>(I4/30)*50</f>
        <v>855.00000000000011</v>
      </c>
      <c r="J5" s="119"/>
      <c r="K5" s="123">
        <f>K4</f>
        <v>165</v>
      </c>
      <c r="L5" s="125"/>
      <c r="M5" s="39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</row>
    <row r="6" spans="1:55" ht="28.5" customHeight="1" thickBot="1">
      <c r="A6" s="6"/>
      <c r="B6" s="85" t="s">
        <v>10</v>
      </c>
      <c r="C6" s="101"/>
      <c r="D6" s="34"/>
      <c r="E6" s="35"/>
      <c r="F6" s="45"/>
      <c r="G6" s="98"/>
      <c r="H6" s="71"/>
      <c r="I6" s="33"/>
      <c r="J6" s="74"/>
      <c r="K6" s="33"/>
      <c r="L6" s="102"/>
      <c r="M6" s="44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0.100000000000001" customHeight="1">
      <c r="A7" s="86" t="s">
        <v>8</v>
      </c>
      <c r="B7" s="128">
        <f>'Enter Your Window Size Here'!E6</f>
        <v>40</v>
      </c>
      <c r="C7" s="656" t="s">
        <v>6</v>
      </c>
      <c r="D7" s="657"/>
      <c r="E7" s="657"/>
      <c r="F7" s="657"/>
      <c r="G7" s="657"/>
      <c r="H7" s="657"/>
      <c r="I7" s="657"/>
      <c r="J7" s="657"/>
      <c r="K7" s="657"/>
      <c r="L7" s="13" t="s">
        <v>1</v>
      </c>
      <c r="M7" s="30">
        <f>ROUNDUP(B7*B8/144,0)</f>
        <v>15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</row>
    <row r="8" spans="1:55" ht="20.100000000000001" customHeight="1" thickBot="1">
      <c r="A8" s="96" t="s">
        <v>7</v>
      </c>
      <c r="B8" s="129">
        <f>'Enter Your Window Size Here'!E7</f>
        <v>52</v>
      </c>
      <c r="C8" s="658" t="s">
        <v>175</v>
      </c>
      <c r="D8" s="659"/>
      <c r="E8" s="659"/>
      <c r="F8" s="659"/>
      <c r="G8" s="659"/>
      <c r="H8" s="659"/>
      <c r="I8" s="659"/>
      <c r="J8" s="659"/>
      <c r="K8" s="660"/>
      <c r="L8" s="31" t="s">
        <v>435</v>
      </c>
      <c r="M8" s="32">
        <f>(B7*B8)/144</f>
        <v>14.444444444444445</v>
      </c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</row>
    <row r="9" spans="1:55" ht="20.100000000000001" customHeight="1">
      <c r="A9" s="8"/>
      <c r="B9" s="97"/>
      <c r="C9" s="658" t="s">
        <v>176</v>
      </c>
      <c r="D9" s="659"/>
      <c r="E9" s="659"/>
      <c r="F9" s="659"/>
      <c r="G9" s="659"/>
      <c r="H9" s="659"/>
      <c r="I9" s="659"/>
      <c r="J9" s="659"/>
      <c r="K9" s="659"/>
      <c r="L9" s="99"/>
      <c r="M9" s="100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</row>
    <row r="10" spans="1:55" ht="20.100000000000001" customHeight="1">
      <c r="A10" s="87" t="s">
        <v>177</v>
      </c>
      <c r="B10" s="75"/>
      <c r="C10" s="650" t="s">
        <v>172</v>
      </c>
      <c r="D10" s="651"/>
      <c r="E10" s="651"/>
      <c r="F10" s="651"/>
      <c r="G10" s="651"/>
      <c r="H10" s="651"/>
      <c r="I10" s="651"/>
      <c r="J10" s="651"/>
      <c r="K10" s="651"/>
      <c r="L10" s="40"/>
      <c r="M10" s="41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</row>
    <row r="11" spans="1:55" ht="20.100000000000001" customHeight="1">
      <c r="A11" s="95" t="s">
        <v>178</v>
      </c>
      <c r="B11" s="38"/>
      <c r="C11" s="652"/>
      <c r="D11" s="651"/>
      <c r="E11" s="651"/>
      <c r="F11" s="651"/>
      <c r="G11" s="651"/>
      <c r="H11" s="651"/>
      <c r="I11" s="651"/>
      <c r="J11" s="651"/>
      <c r="K11" s="651"/>
      <c r="L11" s="42"/>
      <c r="M11" s="43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</row>
    <row r="12" spans="1:55" ht="20.100000000000001" customHeight="1" thickBot="1">
      <c r="A12" s="9"/>
      <c r="B12" s="36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29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</row>
    <row r="13" spans="1:55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</row>
    <row r="14" spans="1:55">
      <c r="A14" s="6"/>
      <c r="B14" s="18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</row>
    <row r="15" spans="1:55">
      <c r="A15" s="27"/>
      <c r="B15" s="2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</row>
    <row r="16" spans="1:55">
      <c r="A16" s="27"/>
      <c r="B16" s="2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</row>
    <row r="17" spans="1:55">
      <c r="A17" s="27"/>
      <c r="B17" s="2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</row>
    <row r="18" spans="1:55">
      <c r="A18" s="28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</row>
    <row r="19" spans="1:55">
      <c r="A19" s="28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</row>
    <row r="20" spans="1:55">
      <c r="A20" s="28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</row>
    <row r="21" spans="1:55">
      <c r="A21" s="2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</row>
    <row r="22" spans="1:55">
      <c r="A22" s="21"/>
      <c r="B22" s="5"/>
      <c r="C22" s="5"/>
      <c r="F22" s="5"/>
      <c r="H22" s="5"/>
      <c r="I22" s="5"/>
      <c r="J22" s="5"/>
      <c r="K22" s="5"/>
      <c r="L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</row>
    <row r="23" spans="1:55"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</row>
    <row r="24" spans="1:55"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</row>
    <row r="25" spans="1:5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0"/>
      <c r="O25" s="2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</row>
    <row r="26" spans="1:5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0"/>
      <c r="O26" s="20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</row>
    <row r="27" spans="1:5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0"/>
      <c r="O27" s="20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</row>
    <row r="28" spans="1:5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0"/>
      <c r="O28" s="2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</row>
    <row r="29" spans="1:5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0"/>
      <c r="O29" s="2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</row>
    <row r="30" spans="1:5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0"/>
      <c r="O30" s="2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</row>
    <row r="31" spans="1:5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0"/>
      <c r="O31" s="20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</row>
    <row r="32" spans="1:5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0"/>
      <c r="O32" s="20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</row>
    <row r="33" spans="1:5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0"/>
      <c r="O33" s="20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</row>
    <row r="34" spans="1:5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0"/>
      <c r="O34" s="20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</row>
    <row r="35" spans="1:5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0"/>
      <c r="O35" s="20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</row>
    <row r="36" spans="1:5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0"/>
      <c r="O36" s="20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</row>
    <row r="37" spans="1:5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0"/>
      <c r="O37" s="2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</row>
    <row r="38" spans="1:5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0"/>
      <c r="O38" s="20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</row>
    <row r="39" spans="1:5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0"/>
      <c r="O39" s="20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</row>
    <row r="40" spans="1:5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0"/>
      <c r="O40" s="2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</row>
    <row r="41" spans="1:5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0"/>
      <c r="O41" s="2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</row>
    <row r="42" spans="1:5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0"/>
      <c r="O42" s="20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</row>
    <row r="43" spans="1:5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0"/>
      <c r="O43" s="2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</row>
    <row r="44" spans="1:5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0"/>
      <c r="O44" s="20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</row>
    <row r="45" spans="1:5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0"/>
      <c r="O45" s="2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</row>
    <row r="46" spans="1:5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0"/>
      <c r="O46" s="20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</row>
    <row r="47" spans="1:5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0"/>
      <c r="O47" s="20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</row>
    <row r="48" spans="1:5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0"/>
      <c r="O48" s="20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</row>
    <row r="49" spans="1:5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0"/>
      <c r="O49" s="20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</row>
    <row r="50" spans="1:5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0"/>
      <c r="O50" s="20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</row>
    <row r="51" spans="1:5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0"/>
      <c r="O51" s="20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</row>
    <row r="52" spans="1:5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0"/>
      <c r="O52" s="20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</row>
    <row r="53" spans="1:5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0"/>
      <c r="O53" s="20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</row>
    <row r="54" spans="1:5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0"/>
      <c r="O54" s="20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</row>
    <row r="55" spans="1:5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0"/>
      <c r="O55" s="20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</row>
    <row r="56" spans="1:5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0"/>
      <c r="O56" s="20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</row>
    <row r="57" spans="1:5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0"/>
      <c r="O57" s="20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</row>
    <row r="58" spans="1:5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0"/>
      <c r="O58" s="20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</row>
    <row r="59" spans="1:5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0"/>
      <c r="O59" s="20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</row>
    <row r="60" spans="1:5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0"/>
      <c r="O60" s="2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</row>
    <row r="61" spans="1:5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0"/>
      <c r="O61" s="20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</row>
    <row r="62" spans="1:5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0"/>
      <c r="O62" s="20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</row>
    <row r="63" spans="1:5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0"/>
      <c r="O63" s="20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</row>
    <row r="64" spans="1:5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0"/>
      <c r="O64" s="20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</row>
    <row r="65" spans="1:5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0"/>
      <c r="O65" s="2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</row>
    <row r="66" spans="1:5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0"/>
      <c r="O66" s="20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</row>
    <row r="67" spans="1:5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0"/>
      <c r="O67" s="20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</row>
    <row r="68" spans="1:5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0"/>
      <c r="O68" s="20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</row>
    <row r="69" spans="1:5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0"/>
      <c r="O69" s="20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</row>
    <row r="70" spans="1:5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0"/>
      <c r="O70" s="20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</row>
    <row r="71" spans="1:5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0"/>
      <c r="O71" s="20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</row>
    <row r="72" spans="1:5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0"/>
      <c r="O72" s="20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</row>
    <row r="73" spans="1:5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0"/>
      <c r="O73" s="20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</row>
    <row r="74" spans="1:5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0"/>
      <c r="O74" s="20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</row>
    <row r="75" spans="1:5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0"/>
      <c r="O75" s="20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</row>
    <row r="76" spans="1:5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0"/>
      <c r="O76" s="20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</row>
    <row r="77" spans="1:5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0"/>
      <c r="O77" s="20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</row>
    <row r="78" spans="1:5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0"/>
      <c r="O78" s="20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</row>
    <row r="79" spans="1:5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0"/>
      <c r="O79" s="20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</row>
    <row r="80" spans="1:5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0"/>
      <c r="O80" s="20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</row>
    <row r="81" spans="1:5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0"/>
      <c r="O81" s="20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</row>
    <row r="82" spans="1:5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0"/>
      <c r="O82" s="20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</row>
    <row r="83" spans="1:5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0"/>
      <c r="O83" s="20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</row>
    <row r="84" spans="1:5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0"/>
      <c r="O84" s="20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</row>
    <row r="85" spans="1:5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0"/>
      <c r="O85" s="2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</row>
    <row r="86" spans="1:5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0"/>
      <c r="O86" s="20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</row>
    <row r="87" spans="1:5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0"/>
      <c r="O87" s="20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</row>
    <row r="88" spans="1:5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0"/>
      <c r="O88" s="20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</row>
    <row r="89" spans="1:5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0"/>
      <c r="O89" s="20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</row>
    <row r="90" spans="1:5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0"/>
      <c r="O90" s="20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</row>
    <row r="91" spans="1:5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0"/>
      <c r="O91" s="20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</row>
    <row r="92" spans="1:5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0"/>
      <c r="O92" s="20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</row>
    <row r="93" spans="1:5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0"/>
      <c r="O93" s="20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</row>
    <row r="94" spans="1:5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0"/>
      <c r="O94" s="20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</row>
    <row r="95" spans="1:5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0"/>
      <c r="O95" s="20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</row>
    <row r="96" spans="1:5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0"/>
      <c r="O96" s="20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</row>
    <row r="97" spans="1:8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0"/>
      <c r="O97" s="20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CD97" s="5"/>
      <c r="CE97" s="5"/>
      <c r="CF97" s="5"/>
      <c r="CG97" s="5"/>
    </row>
    <row r="98" spans="1:85"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CD98" s="5"/>
      <c r="CE98" s="5"/>
      <c r="CF98" s="5"/>
      <c r="CG98" s="5"/>
    </row>
    <row r="99" spans="1:85"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CD99" s="5"/>
      <c r="CE99" s="25"/>
      <c r="CF99" s="5"/>
      <c r="CG99" s="5"/>
    </row>
    <row r="100" spans="1:85"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CD100" s="5"/>
      <c r="CE100" s="25"/>
      <c r="CF100" s="5"/>
      <c r="CG100" s="5"/>
    </row>
    <row r="101" spans="1:85"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CD101" s="5"/>
      <c r="CE101" s="25"/>
      <c r="CF101" s="5"/>
      <c r="CG101" s="5"/>
    </row>
    <row r="102" spans="1:85"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</row>
    <row r="103" spans="1:85"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CE103" s="19"/>
    </row>
    <row r="104" spans="1:85"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CE104" s="19"/>
    </row>
    <row r="105" spans="1:85"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</row>
    <row r="106" spans="1:85"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</row>
    <row r="107" spans="1:85"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</row>
    <row r="108" spans="1:85"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</row>
    <row r="109" spans="1:85"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</row>
    <row r="110" spans="1:85"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</row>
    <row r="111" spans="1:85"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</row>
    <row r="112" spans="1:85"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</row>
    <row r="113" spans="14:55"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4:55"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4:55"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4:55"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4:55"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4:55"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4:55"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4:55"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4:55"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4:55"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4:55"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4:55"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4:55"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4:55"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4:55"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4:55"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4:55"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4:55"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4:55"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4:55"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4:55"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4:55"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4:55"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4:55"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4:55"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4:55"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4:55"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4:55"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4:55"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4:55"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4:55"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4:55"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4:55"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4:55"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4:55"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4:55"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4:55"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4:55"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4:55"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4:55"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4:55"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4:55"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4:55"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4:55"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4:55"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4:55"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4:55"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4:55"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4:55"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4:55"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4:55"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4:55"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4:55"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4:55"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4:55"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4:55"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4:55"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4:55"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4:55"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4:55"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4:55"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4:55"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4:55"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4:55"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4:55"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4:55"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4:55"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4:55"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4:55"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4:55"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4:55"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4:55"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4:55"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4:55"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4:55"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4:55"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4:55"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4:55"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4:55"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4:55"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4:55"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4:55"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4:55"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4:55"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4:55"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4:55"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4:55"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4:55"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4:55"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</row>
    <row r="202" spans="14:55"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</row>
    <row r="203" spans="14:55"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</row>
    <row r="204" spans="14:55"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</row>
    <row r="205" spans="14:55"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</row>
    <row r="206" spans="14:55"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</row>
    <row r="207" spans="14:55"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</row>
    <row r="208" spans="14:55"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</row>
  </sheetData>
  <mergeCells count="9">
    <mergeCell ref="A4:B4"/>
    <mergeCell ref="A5:B5"/>
    <mergeCell ref="C10:K10"/>
    <mergeCell ref="C11:K11"/>
    <mergeCell ref="C1:F1"/>
    <mergeCell ref="G1:L1"/>
    <mergeCell ref="C7:K7"/>
    <mergeCell ref="C8:K8"/>
    <mergeCell ref="C9:K9"/>
  </mergeCells>
  <printOptions horizontalCentered="1" verticalCentered="1"/>
  <pageMargins left="0.7" right="0.7" top="0.75" bottom="0.75" header="0.3" footer="0.3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CG207"/>
  <sheetViews>
    <sheetView showGridLines="0" zoomScale="95" zoomScaleNormal="95" workbookViewId="0">
      <selection activeCell="A21" sqref="A21"/>
    </sheetView>
  </sheetViews>
  <sheetFormatPr defaultColWidth="9.140625" defaultRowHeight="15"/>
  <cols>
    <col min="1" max="1" width="23" style="248" customWidth="1"/>
    <col min="2" max="2" width="12.28515625" style="248" customWidth="1"/>
    <col min="3" max="4" width="14.28515625" style="248" customWidth="1"/>
    <col min="5" max="5" width="15.42578125" style="248" customWidth="1"/>
    <col min="6" max="6" width="14.28515625" style="248" customWidth="1"/>
    <col min="7" max="7" width="15.42578125" style="248" customWidth="1"/>
    <col min="8" max="14" width="14.28515625" style="248" customWidth="1"/>
    <col min="15" max="15" width="8.140625" style="248" customWidth="1"/>
    <col min="16" max="80" width="9.140625" style="248"/>
    <col min="81" max="81" width="28.140625" style="248" customWidth="1"/>
    <col min="82" max="82" width="9.140625" style="248"/>
    <col min="83" max="83" width="15.28515625" style="248" customWidth="1"/>
    <col min="84" max="16384" width="9.140625" style="248"/>
  </cols>
  <sheetData>
    <row r="1" spans="1:56" ht="25.5" customHeight="1" thickBot="1">
      <c r="A1" s="413" t="s">
        <v>21</v>
      </c>
      <c r="B1" s="414"/>
      <c r="C1" s="661" t="s">
        <v>415</v>
      </c>
      <c r="D1" s="662"/>
      <c r="E1" s="662"/>
      <c r="F1" s="662"/>
      <c r="G1" s="662"/>
      <c r="H1" s="663"/>
      <c r="I1" s="664" t="s">
        <v>416</v>
      </c>
      <c r="J1" s="662"/>
      <c r="K1" s="662"/>
      <c r="L1" s="662"/>
      <c r="M1" s="662"/>
      <c r="N1" s="665"/>
      <c r="O1" s="455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</row>
    <row r="2" spans="1:56" ht="55.5" customHeight="1">
      <c r="A2" s="415" t="s">
        <v>422</v>
      </c>
      <c r="B2" s="339"/>
      <c r="C2" s="273" t="s">
        <v>111</v>
      </c>
      <c r="D2" s="272" t="s">
        <v>16</v>
      </c>
      <c r="E2" s="273" t="s">
        <v>112</v>
      </c>
      <c r="F2" s="272" t="s">
        <v>16</v>
      </c>
      <c r="G2" s="273" t="s">
        <v>414</v>
      </c>
      <c r="H2" s="272" t="s">
        <v>16</v>
      </c>
      <c r="I2" s="274" t="s">
        <v>417</v>
      </c>
      <c r="J2" s="341" t="s">
        <v>16</v>
      </c>
      <c r="K2" s="273" t="s">
        <v>113</v>
      </c>
      <c r="L2" s="340" t="s">
        <v>16</v>
      </c>
      <c r="M2" s="416" t="s">
        <v>418</v>
      </c>
      <c r="N2" s="340" t="s">
        <v>16</v>
      </c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</row>
    <row r="3" spans="1:56" ht="45" customHeight="1" thickBot="1">
      <c r="A3" s="417"/>
      <c r="B3" s="346"/>
      <c r="C3" s="409" t="s">
        <v>15</v>
      </c>
      <c r="D3" s="411" t="s">
        <v>425</v>
      </c>
      <c r="E3" s="409" t="s">
        <v>15</v>
      </c>
      <c r="F3" s="411" t="s">
        <v>425</v>
      </c>
      <c r="G3" s="409" t="s">
        <v>15</v>
      </c>
      <c r="H3" s="411" t="s">
        <v>425</v>
      </c>
      <c r="I3" s="412" t="s">
        <v>15</v>
      </c>
      <c r="J3" s="411" t="s">
        <v>425</v>
      </c>
      <c r="K3" s="418" t="s">
        <v>15</v>
      </c>
      <c r="L3" s="410" t="s">
        <v>425</v>
      </c>
      <c r="M3" s="412" t="s">
        <v>15</v>
      </c>
      <c r="N3" s="410" t="s">
        <v>425</v>
      </c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</row>
    <row r="4" spans="1:56" ht="33" customHeight="1" thickBot="1">
      <c r="A4" s="634" t="s">
        <v>11</v>
      </c>
      <c r="B4" s="670"/>
      <c r="C4" s="419">
        <f>'Double Hung Windows'!C4+'Storm Windows'!C4</f>
        <v>1320</v>
      </c>
      <c r="D4" s="420">
        <f>C4/50</f>
        <v>26.4</v>
      </c>
      <c r="E4" s="421">
        <f>'Double Hung Windows'!C4+'Storm Windows'!E4</f>
        <v>1535.7</v>
      </c>
      <c r="F4" s="422">
        <f>E4/50</f>
        <v>30.714000000000002</v>
      </c>
      <c r="G4" s="423">
        <f>'Double Hung Windows'!C4+'Storm Windows'!G4</f>
        <v>1713</v>
      </c>
      <c r="H4" s="424">
        <f>G4/50</f>
        <v>34.26</v>
      </c>
      <c r="I4" s="425">
        <f>'Double Hung Windows'!E4+'Storm Windows'!C4</f>
        <v>990</v>
      </c>
      <c r="J4" s="422">
        <f>I4/50</f>
        <v>19.8</v>
      </c>
      <c r="K4" s="423">
        <f>'Double Hung Windows'!E4+'Storm Windows'!E4</f>
        <v>1205.7</v>
      </c>
      <c r="L4" s="426">
        <f>K4/50</f>
        <v>24.114000000000001</v>
      </c>
      <c r="M4" s="425">
        <f>'Double Hung Windows'!E4+'Storm Windows'!G4</f>
        <v>1383</v>
      </c>
      <c r="N4" s="426">
        <f>M4/50</f>
        <v>27.66</v>
      </c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</row>
    <row r="5" spans="1:56" ht="33" customHeight="1" thickBot="1">
      <c r="A5" s="636" t="s">
        <v>12</v>
      </c>
      <c r="B5" s="671"/>
      <c r="C5" s="427">
        <f>C4</f>
        <v>1320</v>
      </c>
      <c r="D5" s="428"/>
      <c r="E5" s="429">
        <f>E4</f>
        <v>1535.7</v>
      </c>
      <c r="F5" s="430"/>
      <c r="G5" s="431">
        <f>G4</f>
        <v>1713</v>
      </c>
      <c r="H5" s="432"/>
      <c r="I5" s="433">
        <f>I4</f>
        <v>990</v>
      </c>
      <c r="J5" s="430"/>
      <c r="K5" s="429">
        <f>K4</f>
        <v>1205.7</v>
      </c>
      <c r="L5" s="434"/>
      <c r="M5" s="433">
        <f>M4</f>
        <v>1383</v>
      </c>
      <c r="N5" s="434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</row>
    <row r="6" spans="1:56" ht="28.5" customHeight="1" thickBot="1">
      <c r="A6" s="254"/>
      <c r="B6" s="360"/>
      <c r="C6" s="361"/>
      <c r="D6" s="362"/>
      <c r="E6" s="361"/>
      <c r="F6" s="362"/>
      <c r="G6" s="361"/>
      <c r="H6" s="435"/>
      <c r="I6" s="363"/>
      <c r="J6" s="362"/>
      <c r="K6" s="361"/>
      <c r="L6" s="436"/>
      <c r="M6" s="363"/>
      <c r="N6" s="436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</row>
    <row r="7" spans="1:56" ht="24" customHeight="1">
      <c r="A7" s="369" t="s">
        <v>8</v>
      </c>
      <c r="B7" s="332">
        <f>'Enter Your Window Size Here'!E6</f>
        <v>40</v>
      </c>
      <c r="C7" s="643" t="s">
        <v>6</v>
      </c>
      <c r="D7" s="643"/>
      <c r="E7" s="643"/>
      <c r="F7" s="643"/>
      <c r="G7" s="643"/>
      <c r="H7" s="643"/>
      <c r="I7" s="643"/>
      <c r="J7" s="643"/>
      <c r="K7" s="437"/>
      <c r="L7" s="438"/>
      <c r="M7" s="439" t="s">
        <v>1</v>
      </c>
      <c r="N7" s="440">
        <f>ROUNDUP(B7*B8/144,0)</f>
        <v>15</v>
      </c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</row>
    <row r="8" spans="1:56" ht="24" customHeight="1" thickBot="1">
      <c r="A8" s="372" t="s">
        <v>7</v>
      </c>
      <c r="B8" s="333">
        <f>'Enter Your Window Size Here'!E7</f>
        <v>52</v>
      </c>
      <c r="C8" s="631"/>
      <c r="D8" s="631"/>
      <c r="E8" s="631"/>
      <c r="F8" s="631"/>
      <c r="G8" s="631"/>
      <c r="H8" s="631"/>
      <c r="I8" s="631"/>
      <c r="J8" s="631"/>
      <c r="K8" s="441"/>
      <c r="L8" s="442"/>
      <c r="M8" s="407" t="s">
        <v>435</v>
      </c>
      <c r="N8" s="443">
        <f>(B7*B8)/144</f>
        <v>14.444444444444445</v>
      </c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</row>
    <row r="9" spans="1:56" ht="23.1" customHeight="1">
      <c r="A9" s="444"/>
      <c r="B9" s="375"/>
      <c r="C9" s="666"/>
      <c r="D9" s="631"/>
      <c r="E9" s="631"/>
      <c r="F9" s="631"/>
      <c r="G9" s="631"/>
      <c r="H9" s="631"/>
      <c r="I9" s="631"/>
      <c r="J9" s="631"/>
      <c r="K9" s="441"/>
      <c r="L9" s="441"/>
      <c r="M9" s="445"/>
      <c r="N9" s="446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</row>
    <row r="10" spans="1:56" ht="23.1" customHeight="1">
      <c r="A10" s="447" t="s">
        <v>128</v>
      </c>
      <c r="B10" s="448"/>
      <c r="C10" s="666"/>
      <c r="D10" s="631"/>
      <c r="E10" s="631"/>
      <c r="F10" s="631"/>
      <c r="G10" s="631"/>
      <c r="H10" s="631"/>
      <c r="I10" s="631"/>
      <c r="J10" s="631"/>
      <c r="K10" s="438"/>
      <c r="L10" s="438"/>
      <c r="M10" s="449"/>
      <c r="N10" s="450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</row>
    <row r="11" spans="1:56" ht="23.1" customHeight="1">
      <c r="A11" s="447" t="s">
        <v>129</v>
      </c>
      <c r="B11" s="448"/>
      <c r="C11" s="667"/>
      <c r="D11" s="633"/>
      <c r="E11" s="633"/>
      <c r="F11" s="633"/>
      <c r="G11" s="633"/>
      <c r="H11" s="633"/>
      <c r="I11" s="633"/>
      <c r="J11" s="633"/>
      <c r="K11" s="451"/>
      <c r="L11" s="451"/>
      <c r="M11" s="451"/>
      <c r="N11" s="452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</row>
    <row r="12" spans="1:56" ht="23.1" customHeight="1">
      <c r="A12" s="444"/>
      <c r="B12" s="448"/>
      <c r="C12" s="667"/>
      <c r="D12" s="633"/>
      <c r="E12" s="633"/>
      <c r="F12" s="633"/>
      <c r="G12" s="633"/>
      <c r="H12" s="633"/>
      <c r="I12" s="633"/>
      <c r="J12" s="633"/>
      <c r="K12" s="451"/>
      <c r="L12" s="451"/>
      <c r="M12" s="379"/>
      <c r="N12" s="380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</row>
    <row r="13" spans="1:56" ht="23.1" customHeight="1" thickBot="1">
      <c r="A13" s="453"/>
      <c r="B13" s="384"/>
      <c r="C13" s="668"/>
      <c r="D13" s="669"/>
      <c r="E13" s="669"/>
      <c r="F13" s="669"/>
      <c r="G13" s="669"/>
      <c r="H13" s="669"/>
      <c r="I13" s="669"/>
      <c r="J13" s="669"/>
      <c r="K13" s="454"/>
      <c r="L13" s="454"/>
      <c r="M13" s="262"/>
      <c r="N13" s="385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</row>
    <row r="14" spans="1:56">
      <c r="A14" s="254"/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</row>
    <row r="15" spans="1:56">
      <c r="A15" s="254"/>
      <c r="B15" s="386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</row>
    <row r="16" spans="1:56">
      <c r="A16" s="387"/>
      <c r="B16" s="388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</row>
    <row r="17" spans="1:56">
      <c r="A17" s="387"/>
      <c r="B17" s="388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</row>
    <row r="18" spans="1:56">
      <c r="A18" s="387"/>
      <c r="B18" s="388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</row>
    <row r="19" spans="1:56">
      <c r="A19" s="389" t="s">
        <v>20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</row>
    <row r="20" spans="1:56">
      <c r="A20" s="493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</row>
    <row r="21" spans="1:56">
      <c r="A21" s="39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</row>
    <row r="22" spans="1:56"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</row>
    <row r="23" spans="1:56"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</row>
    <row r="24" spans="1:56">
      <c r="A24" s="390"/>
      <c r="B24" s="390"/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1"/>
      <c r="P24" s="391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</row>
    <row r="25" spans="1:56">
      <c r="A25" s="390"/>
      <c r="B25" s="390"/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1"/>
      <c r="P25" s="391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</row>
    <row r="26" spans="1:56">
      <c r="A26" s="390"/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1"/>
      <c r="P26" s="391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</row>
    <row r="27" spans="1:56">
      <c r="A27" s="390"/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1"/>
      <c r="P27" s="391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</row>
    <row r="28" spans="1:56">
      <c r="A28" s="390"/>
      <c r="B28" s="390"/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1"/>
      <c r="P28" s="391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</row>
    <row r="29" spans="1:56">
      <c r="A29" s="390"/>
      <c r="B29" s="390"/>
      <c r="C29" s="390"/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1"/>
      <c r="P29" s="391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</row>
    <row r="30" spans="1:56">
      <c r="A30" s="390"/>
      <c r="B30" s="390"/>
      <c r="C30" s="390"/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1"/>
      <c r="P30" s="391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</row>
    <row r="31" spans="1:56">
      <c r="A31" s="390"/>
      <c r="B31" s="390"/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0"/>
      <c r="O31" s="391"/>
      <c r="P31" s="391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</row>
    <row r="32" spans="1:56">
      <c r="A32" s="390"/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1"/>
      <c r="P32" s="391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</row>
    <row r="33" spans="1:56">
      <c r="A33" s="390"/>
      <c r="B33" s="390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1"/>
      <c r="P33" s="391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</row>
    <row r="34" spans="1:56">
      <c r="A34" s="390"/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1"/>
      <c r="P34" s="391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</row>
    <row r="35" spans="1:56">
      <c r="A35" s="390"/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1"/>
      <c r="P35" s="391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</row>
    <row r="36" spans="1:56">
      <c r="A36" s="390"/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1"/>
      <c r="P36" s="391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</row>
    <row r="37" spans="1:56">
      <c r="A37" s="390"/>
      <c r="B37" s="390"/>
      <c r="C37" s="390"/>
      <c r="D37" s="390"/>
      <c r="E37" s="390"/>
      <c r="F37" s="390"/>
      <c r="G37" s="390"/>
      <c r="H37" s="390"/>
      <c r="I37" s="390"/>
      <c r="J37" s="390"/>
      <c r="K37" s="390"/>
      <c r="L37" s="390"/>
      <c r="M37" s="390"/>
      <c r="N37" s="390"/>
      <c r="O37" s="391"/>
      <c r="P37" s="391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</row>
    <row r="38" spans="1:56">
      <c r="A38" s="390"/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1"/>
      <c r="P38" s="391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</row>
    <row r="39" spans="1:56">
      <c r="A39" s="390"/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1"/>
      <c r="P39" s="391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</row>
    <row r="40" spans="1:56">
      <c r="A40" s="390"/>
      <c r="B40" s="390"/>
      <c r="C40" s="390"/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390"/>
      <c r="O40" s="391"/>
      <c r="P40" s="391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</row>
    <row r="41" spans="1:56">
      <c r="A41" s="390"/>
      <c r="B41" s="390"/>
      <c r="C41" s="390"/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0"/>
      <c r="O41" s="391"/>
      <c r="P41" s="391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</row>
    <row r="42" spans="1:56">
      <c r="A42" s="390"/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0"/>
      <c r="M42" s="390"/>
      <c r="N42" s="390"/>
      <c r="O42" s="391"/>
      <c r="P42" s="391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</row>
    <row r="43" spans="1:56">
      <c r="A43" s="390"/>
      <c r="B43" s="390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1"/>
      <c r="P43" s="391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</row>
    <row r="44" spans="1:56">
      <c r="A44" s="390"/>
      <c r="B44" s="390"/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1"/>
      <c r="P44" s="391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</row>
    <row r="45" spans="1:56">
      <c r="A45" s="390"/>
      <c r="B45" s="390"/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  <c r="O45" s="391"/>
      <c r="P45" s="391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</row>
    <row r="46" spans="1:56">
      <c r="A46" s="390"/>
      <c r="B46" s="390"/>
      <c r="C46" s="390"/>
      <c r="D46" s="390"/>
      <c r="E46" s="390"/>
      <c r="F46" s="390"/>
      <c r="G46" s="390"/>
      <c r="H46" s="390"/>
      <c r="I46" s="390"/>
      <c r="J46" s="390"/>
      <c r="K46" s="390"/>
      <c r="L46" s="390"/>
      <c r="M46" s="390"/>
      <c r="N46" s="390"/>
      <c r="O46" s="391"/>
      <c r="P46" s="391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49"/>
      <c r="BD46" s="249"/>
    </row>
    <row r="47" spans="1:56">
      <c r="A47" s="390"/>
      <c r="B47" s="390"/>
      <c r="C47" s="390"/>
      <c r="D47" s="390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1"/>
      <c r="P47" s="391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</row>
    <row r="48" spans="1:56">
      <c r="A48" s="390"/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391"/>
      <c r="P48" s="391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</row>
    <row r="49" spans="1:56">
      <c r="A49" s="390"/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1"/>
      <c r="P49" s="391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49"/>
      <c r="BD49" s="249"/>
    </row>
    <row r="50" spans="1:56">
      <c r="A50" s="390"/>
      <c r="B50" s="390"/>
      <c r="C50" s="390"/>
      <c r="D50" s="390"/>
      <c r="E50" s="390"/>
      <c r="F50" s="390"/>
      <c r="G50" s="390"/>
      <c r="H50" s="390"/>
      <c r="I50" s="390"/>
      <c r="J50" s="390"/>
      <c r="K50" s="390"/>
      <c r="L50" s="390"/>
      <c r="M50" s="390"/>
      <c r="N50" s="390"/>
      <c r="O50" s="391"/>
      <c r="P50" s="391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</row>
    <row r="51" spans="1:56">
      <c r="A51" s="390"/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  <c r="M51" s="390"/>
      <c r="N51" s="390"/>
      <c r="O51" s="391"/>
      <c r="P51" s="391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49"/>
    </row>
    <row r="52" spans="1:56">
      <c r="A52" s="390"/>
      <c r="B52" s="390"/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1"/>
      <c r="P52" s="391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49"/>
      <c r="BD52" s="249"/>
    </row>
    <row r="53" spans="1:56">
      <c r="A53" s="390"/>
      <c r="B53" s="390"/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390"/>
      <c r="N53" s="390"/>
      <c r="O53" s="391"/>
      <c r="P53" s="391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  <c r="BD53" s="249"/>
    </row>
    <row r="54" spans="1:56">
      <c r="A54" s="390"/>
      <c r="B54" s="390"/>
      <c r="C54" s="390"/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1"/>
      <c r="P54" s="391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  <c r="BC54" s="249"/>
      <c r="BD54" s="249"/>
    </row>
    <row r="55" spans="1:56">
      <c r="A55" s="390"/>
      <c r="B55" s="390"/>
      <c r="C55" s="390"/>
      <c r="D55" s="390"/>
      <c r="E55" s="390"/>
      <c r="F55" s="390"/>
      <c r="G55" s="390"/>
      <c r="H55" s="390"/>
      <c r="I55" s="390"/>
      <c r="J55" s="390"/>
      <c r="K55" s="390"/>
      <c r="L55" s="390"/>
      <c r="M55" s="390"/>
      <c r="N55" s="390"/>
      <c r="O55" s="391"/>
      <c r="P55" s="391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49"/>
      <c r="BA55" s="249"/>
      <c r="BB55" s="249"/>
      <c r="BC55" s="249"/>
      <c r="BD55" s="249"/>
    </row>
    <row r="56" spans="1:56">
      <c r="A56" s="390"/>
      <c r="B56" s="390"/>
      <c r="C56" s="390"/>
      <c r="D56" s="390"/>
      <c r="E56" s="390"/>
      <c r="F56" s="390"/>
      <c r="G56" s="390"/>
      <c r="H56" s="390"/>
      <c r="I56" s="390"/>
      <c r="J56" s="390"/>
      <c r="K56" s="390"/>
      <c r="L56" s="390"/>
      <c r="M56" s="390"/>
      <c r="N56" s="390"/>
      <c r="O56" s="391"/>
      <c r="P56" s="391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49"/>
      <c r="BC56" s="249"/>
      <c r="BD56" s="249"/>
    </row>
    <row r="57" spans="1:56">
      <c r="A57" s="390"/>
      <c r="B57" s="390"/>
      <c r="C57" s="390"/>
      <c r="D57" s="390"/>
      <c r="E57" s="390"/>
      <c r="F57" s="390"/>
      <c r="G57" s="390"/>
      <c r="H57" s="390"/>
      <c r="I57" s="390"/>
      <c r="J57" s="390"/>
      <c r="K57" s="390"/>
      <c r="L57" s="390"/>
      <c r="M57" s="390"/>
      <c r="N57" s="390"/>
      <c r="O57" s="391"/>
      <c r="P57" s="391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  <c r="BC57" s="249"/>
      <c r="BD57" s="249"/>
    </row>
    <row r="58" spans="1:56">
      <c r="A58" s="390"/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1"/>
      <c r="P58" s="391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49"/>
      <c r="BB58" s="249"/>
      <c r="BC58" s="249"/>
      <c r="BD58" s="249"/>
    </row>
    <row r="59" spans="1:56">
      <c r="A59" s="390"/>
      <c r="B59" s="390"/>
      <c r="C59" s="390"/>
      <c r="D59" s="390"/>
      <c r="E59" s="390"/>
      <c r="F59" s="390"/>
      <c r="G59" s="390"/>
      <c r="H59" s="390"/>
      <c r="I59" s="390"/>
      <c r="J59" s="390"/>
      <c r="K59" s="390"/>
      <c r="L59" s="390"/>
      <c r="M59" s="390"/>
      <c r="N59" s="390"/>
      <c r="O59" s="391"/>
      <c r="P59" s="391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  <c r="AX59" s="249"/>
      <c r="AY59" s="249"/>
      <c r="AZ59" s="249"/>
      <c r="BA59" s="249"/>
      <c r="BB59" s="249"/>
      <c r="BC59" s="249"/>
      <c r="BD59" s="249"/>
    </row>
    <row r="60" spans="1:56">
      <c r="A60" s="390"/>
      <c r="B60" s="390"/>
      <c r="C60" s="390"/>
      <c r="D60" s="390"/>
      <c r="E60" s="390"/>
      <c r="F60" s="390"/>
      <c r="G60" s="390"/>
      <c r="H60" s="390"/>
      <c r="I60" s="390"/>
      <c r="J60" s="390"/>
      <c r="K60" s="390"/>
      <c r="L60" s="390"/>
      <c r="M60" s="390"/>
      <c r="N60" s="390"/>
      <c r="O60" s="391"/>
      <c r="P60" s="391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49"/>
      <c r="BA60" s="249"/>
      <c r="BB60" s="249"/>
      <c r="BC60" s="249"/>
      <c r="BD60" s="249"/>
    </row>
    <row r="61" spans="1:56">
      <c r="A61" s="390"/>
      <c r="B61" s="390"/>
      <c r="C61" s="390"/>
      <c r="D61" s="390"/>
      <c r="E61" s="390"/>
      <c r="F61" s="390"/>
      <c r="G61" s="390"/>
      <c r="H61" s="390"/>
      <c r="I61" s="390"/>
      <c r="J61" s="390"/>
      <c r="K61" s="390"/>
      <c r="L61" s="390"/>
      <c r="M61" s="390"/>
      <c r="N61" s="390"/>
      <c r="O61" s="391"/>
      <c r="P61" s="391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49"/>
      <c r="AQ61" s="249"/>
      <c r="AR61" s="249"/>
      <c r="AS61" s="249"/>
      <c r="AT61" s="249"/>
      <c r="AU61" s="249"/>
      <c r="AV61" s="249"/>
      <c r="AW61" s="249"/>
      <c r="AX61" s="249"/>
      <c r="AY61" s="249"/>
      <c r="AZ61" s="249"/>
      <c r="BA61" s="249"/>
      <c r="BB61" s="249"/>
      <c r="BC61" s="249"/>
      <c r="BD61" s="249"/>
    </row>
    <row r="62" spans="1:56">
      <c r="A62" s="390"/>
      <c r="B62" s="390"/>
      <c r="C62" s="390"/>
      <c r="D62" s="390"/>
      <c r="E62" s="390"/>
      <c r="F62" s="390"/>
      <c r="G62" s="390"/>
      <c r="H62" s="390"/>
      <c r="I62" s="390"/>
      <c r="J62" s="390"/>
      <c r="K62" s="390"/>
      <c r="L62" s="390"/>
      <c r="M62" s="390"/>
      <c r="N62" s="390"/>
      <c r="O62" s="391"/>
      <c r="P62" s="391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49"/>
      <c r="AN62" s="249"/>
      <c r="AO62" s="249"/>
      <c r="AP62" s="249"/>
      <c r="AQ62" s="249"/>
      <c r="AR62" s="249"/>
      <c r="AS62" s="249"/>
      <c r="AT62" s="249"/>
      <c r="AU62" s="249"/>
      <c r="AV62" s="249"/>
      <c r="AW62" s="249"/>
      <c r="AX62" s="249"/>
      <c r="AY62" s="249"/>
      <c r="AZ62" s="249"/>
      <c r="BA62" s="249"/>
      <c r="BB62" s="249"/>
      <c r="BC62" s="249"/>
      <c r="BD62" s="249"/>
    </row>
    <row r="63" spans="1:56">
      <c r="A63" s="390"/>
      <c r="B63" s="390"/>
      <c r="C63" s="390"/>
      <c r="D63" s="390"/>
      <c r="E63" s="390"/>
      <c r="F63" s="390"/>
      <c r="G63" s="390"/>
      <c r="H63" s="390"/>
      <c r="I63" s="390"/>
      <c r="J63" s="390"/>
      <c r="K63" s="390"/>
      <c r="L63" s="390"/>
      <c r="M63" s="390"/>
      <c r="N63" s="390"/>
      <c r="O63" s="391"/>
      <c r="P63" s="391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  <c r="BC63" s="249"/>
      <c r="BD63" s="249"/>
    </row>
    <row r="64" spans="1:56">
      <c r="A64" s="390"/>
      <c r="B64" s="390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0"/>
      <c r="N64" s="390"/>
      <c r="O64" s="391"/>
      <c r="P64" s="391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  <c r="BC64" s="249"/>
      <c r="BD64" s="249"/>
    </row>
    <row r="65" spans="1:56">
      <c r="A65" s="390"/>
      <c r="B65" s="390"/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0"/>
      <c r="O65" s="391"/>
      <c r="P65" s="391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</row>
    <row r="66" spans="1:56">
      <c r="A66" s="390"/>
      <c r="B66" s="390"/>
      <c r="C66" s="390"/>
      <c r="D66" s="390"/>
      <c r="E66" s="390"/>
      <c r="F66" s="390"/>
      <c r="G66" s="390"/>
      <c r="H66" s="390"/>
      <c r="I66" s="390"/>
      <c r="J66" s="390"/>
      <c r="K66" s="390"/>
      <c r="L66" s="390"/>
      <c r="M66" s="390"/>
      <c r="N66" s="390"/>
      <c r="O66" s="391"/>
      <c r="P66" s="391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</row>
    <row r="67" spans="1:56">
      <c r="A67" s="390"/>
      <c r="B67" s="390"/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1"/>
      <c r="P67" s="391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</row>
    <row r="68" spans="1:56">
      <c r="A68" s="390"/>
      <c r="B68" s="390"/>
      <c r="C68" s="390"/>
      <c r="D68" s="390"/>
      <c r="E68" s="390"/>
      <c r="F68" s="390"/>
      <c r="G68" s="390"/>
      <c r="H68" s="390"/>
      <c r="I68" s="390"/>
      <c r="J68" s="390"/>
      <c r="K68" s="390"/>
      <c r="L68" s="390"/>
      <c r="M68" s="390"/>
      <c r="N68" s="390"/>
      <c r="O68" s="391"/>
      <c r="P68" s="391"/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  <c r="BD68" s="249"/>
    </row>
    <row r="69" spans="1:56">
      <c r="A69" s="390"/>
      <c r="B69" s="390"/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0"/>
      <c r="N69" s="390"/>
      <c r="O69" s="391"/>
      <c r="P69" s="391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</row>
    <row r="70" spans="1:56">
      <c r="A70" s="390"/>
      <c r="B70" s="390"/>
      <c r="C70" s="390"/>
      <c r="D70" s="390"/>
      <c r="E70" s="390"/>
      <c r="F70" s="390"/>
      <c r="G70" s="390"/>
      <c r="H70" s="390"/>
      <c r="I70" s="390"/>
      <c r="J70" s="390"/>
      <c r="K70" s="390"/>
      <c r="L70" s="390"/>
      <c r="M70" s="390"/>
      <c r="N70" s="390"/>
      <c r="O70" s="391"/>
      <c r="P70" s="391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  <c r="AY70" s="249"/>
      <c r="AZ70" s="249"/>
      <c r="BA70" s="249"/>
      <c r="BB70" s="249"/>
      <c r="BC70" s="249"/>
      <c r="BD70" s="249"/>
    </row>
    <row r="71" spans="1:56">
      <c r="A71" s="390"/>
      <c r="B71" s="390"/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0"/>
      <c r="O71" s="391"/>
      <c r="P71" s="391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  <c r="BC71" s="249"/>
      <c r="BD71" s="249"/>
    </row>
    <row r="72" spans="1:56">
      <c r="A72" s="390"/>
      <c r="B72" s="390"/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1"/>
      <c r="P72" s="391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  <c r="BC72" s="249"/>
      <c r="BD72" s="249"/>
    </row>
    <row r="73" spans="1:56">
      <c r="A73" s="390"/>
      <c r="B73" s="390"/>
      <c r="C73" s="390"/>
      <c r="D73" s="390"/>
      <c r="E73" s="390"/>
      <c r="F73" s="390"/>
      <c r="G73" s="390"/>
      <c r="H73" s="390"/>
      <c r="I73" s="390"/>
      <c r="J73" s="390"/>
      <c r="K73" s="390"/>
      <c r="L73" s="390"/>
      <c r="M73" s="390"/>
      <c r="N73" s="390"/>
      <c r="O73" s="391"/>
      <c r="P73" s="391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  <c r="BD73" s="249"/>
    </row>
    <row r="74" spans="1:56">
      <c r="A74" s="390"/>
      <c r="B74" s="390"/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0"/>
      <c r="N74" s="390"/>
      <c r="O74" s="391"/>
      <c r="P74" s="391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49"/>
      <c r="BB74" s="249"/>
      <c r="BC74" s="249"/>
      <c r="BD74" s="249"/>
    </row>
    <row r="75" spans="1:56">
      <c r="A75" s="390"/>
      <c r="B75" s="390"/>
      <c r="C75" s="390"/>
      <c r="D75" s="390"/>
      <c r="E75" s="390"/>
      <c r="F75" s="390"/>
      <c r="G75" s="390"/>
      <c r="H75" s="390"/>
      <c r="I75" s="390"/>
      <c r="J75" s="390"/>
      <c r="K75" s="390"/>
      <c r="L75" s="390"/>
      <c r="M75" s="390"/>
      <c r="N75" s="390"/>
      <c r="O75" s="391"/>
      <c r="P75" s="391"/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49"/>
      <c r="BA75" s="249"/>
      <c r="BB75" s="249"/>
      <c r="BC75" s="249"/>
      <c r="BD75" s="249"/>
    </row>
    <row r="76" spans="1:56">
      <c r="A76" s="390"/>
      <c r="B76" s="390"/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1"/>
      <c r="P76" s="391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49"/>
      <c r="BA76" s="249"/>
      <c r="BB76" s="249"/>
      <c r="BC76" s="249"/>
      <c r="BD76" s="249"/>
    </row>
    <row r="77" spans="1:56">
      <c r="A77" s="390"/>
      <c r="B77" s="390"/>
      <c r="C77" s="390"/>
      <c r="D77" s="390"/>
      <c r="E77" s="390"/>
      <c r="F77" s="390"/>
      <c r="G77" s="390"/>
      <c r="H77" s="390"/>
      <c r="I77" s="390"/>
      <c r="J77" s="390"/>
      <c r="K77" s="390"/>
      <c r="L77" s="390"/>
      <c r="M77" s="390"/>
      <c r="N77" s="390"/>
      <c r="O77" s="391"/>
      <c r="P77" s="391"/>
      <c r="Q77" s="249"/>
      <c r="R77" s="249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249"/>
      <c r="AX77" s="249"/>
      <c r="AY77" s="249"/>
      <c r="AZ77" s="249"/>
      <c r="BA77" s="249"/>
      <c r="BB77" s="249"/>
      <c r="BC77" s="249"/>
      <c r="BD77" s="249"/>
    </row>
    <row r="78" spans="1:56">
      <c r="A78" s="390"/>
      <c r="B78" s="390"/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0"/>
      <c r="N78" s="390"/>
      <c r="O78" s="391"/>
      <c r="P78" s="391"/>
      <c r="Q78" s="249"/>
      <c r="R78" s="249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249"/>
      <c r="AX78" s="249"/>
      <c r="AY78" s="249"/>
      <c r="AZ78" s="249"/>
      <c r="BA78" s="249"/>
      <c r="BB78" s="249"/>
      <c r="BC78" s="249"/>
      <c r="BD78" s="249"/>
    </row>
    <row r="79" spans="1:56">
      <c r="A79" s="390"/>
      <c r="B79" s="390"/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0"/>
      <c r="N79" s="390"/>
      <c r="O79" s="391"/>
      <c r="P79" s="391"/>
      <c r="Q79" s="249"/>
      <c r="R79" s="249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249"/>
      <c r="AX79" s="249"/>
      <c r="AY79" s="249"/>
      <c r="AZ79" s="249"/>
      <c r="BA79" s="249"/>
      <c r="BB79" s="249"/>
      <c r="BC79" s="249"/>
      <c r="BD79" s="249"/>
    </row>
    <row r="80" spans="1:56">
      <c r="A80" s="390"/>
      <c r="B80" s="390"/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1"/>
      <c r="P80" s="391"/>
      <c r="Q80" s="249"/>
      <c r="R80" s="249"/>
      <c r="S80" s="249"/>
      <c r="T80" s="249"/>
      <c r="U80" s="249"/>
      <c r="V80" s="249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  <c r="AI80" s="249"/>
      <c r="AJ80" s="249"/>
      <c r="AK80" s="249"/>
      <c r="AL80" s="249"/>
      <c r="AM80" s="249"/>
      <c r="AN80" s="249"/>
      <c r="AO80" s="249"/>
      <c r="AP80" s="249"/>
      <c r="AQ80" s="249"/>
      <c r="AR80" s="249"/>
      <c r="AS80" s="249"/>
      <c r="AT80" s="249"/>
      <c r="AU80" s="249"/>
      <c r="AV80" s="249"/>
      <c r="AW80" s="249"/>
      <c r="AX80" s="249"/>
      <c r="AY80" s="249"/>
      <c r="AZ80" s="249"/>
      <c r="BA80" s="249"/>
      <c r="BB80" s="249"/>
      <c r="BC80" s="249"/>
      <c r="BD80" s="249"/>
    </row>
    <row r="81" spans="1:85">
      <c r="A81" s="390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1"/>
      <c r="P81" s="391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49"/>
      <c r="AK81" s="249"/>
      <c r="AL81" s="249"/>
      <c r="AM81" s="249"/>
      <c r="AN81" s="249"/>
      <c r="AO81" s="249"/>
      <c r="AP81" s="249"/>
      <c r="AQ81" s="249"/>
      <c r="AR81" s="249"/>
      <c r="AS81" s="249"/>
      <c r="AT81" s="249"/>
      <c r="AU81" s="249"/>
      <c r="AV81" s="249"/>
      <c r="AW81" s="249"/>
      <c r="AX81" s="249"/>
      <c r="AY81" s="249"/>
      <c r="AZ81" s="249"/>
      <c r="BA81" s="249"/>
      <c r="BB81" s="249"/>
      <c r="BC81" s="249"/>
      <c r="BD81" s="249"/>
    </row>
    <row r="82" spans="1:85">
      <c r="A82" s="390"/>
      <c r="B82" s="390"/>
      <c r="C82" s="390"/>
      <c r="D82" s="390"/>
      <c r="E82" s="390"/>
      <c r="F82" s="390"/>
      <c r="G82" s="390"/>
      <c r="H82" s="390"/>
      <c r="I82" s="390"/>
      <c r="J82" s="390"/>
      <c r="K82" s="390"/>
      <c r="L82" s="390"/>
      <c r="M82" s="390"/>
      <c r="N82" s="390"/>
      <c r="O82" s="391"/>
      <c r="P82" s="391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49"/>
      <c r="AZ82" s="249"/>
      <c r="BA82" s="249"/>
      <c r="BB82" s="249"/>
      <c r="BC82" s="249"/>
      <c r="BD82" s="249"/>
    </row>
    <row r="83" spans="1:85">
      <c r="A83" s="390"/>
      <c r="B83" s="390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390"/>
      <c r="N83" s="390"/>
      <c r="O83" s="391"/>
      <c r="P83" s="391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49"/>
      <c r="BA83" s="249"/>
      <c r="BB83" s="249"/>
      <c r="BC83" s="249"/>
      <c r="BD83" s="249"/>
    </row>
    <row r="84" spans="1:85">
      <c r="A84" s="390"/>
      <c r="B84" s="390"/>
      <c r="C84" s="390"/>
      <c r="D84" s="390"/>
      <c r="E84" s="390"/>
      <c r="F84" s="390"/>
      <c r="G84" s="390"/>
      <c r="H84" s="390"/>
      <c r="I84" s="390"/>
      <c r="J84" s="390"/>
      <c r="K84" s="390"/>
      <c r="L84" s="390"/>
      <c r="M84" s="390"/>
      <c r="N84" s="390"/>
      <c r="O84" s="391"/>
      <c r="P84" s="391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  <c r="BC84" s="249"/>
      <c r="BD84" s="249"/>
    </row>
    <row r="85" spans="1:85">
      <c r="A85" s="390"/>
      <c r="B85" s="390"/>
      <c r="C85" s="390"/>
      <c r="D85" s="390"/>
      <c r="E85" s="390"/>
      <c r="F85" s="390"/>
      <c r="G85" s="390"/>
      <c r="H85" s="390"/>
      <c r="I85" s="390"/>
      <c r="J85" s="390"/>
      <c r="K85" s="390"/>
      <c r="L85" s="390"/>
      <c r="M85" s="390"/>
      <c r="N85" s="390"/>
      <c r="O85" s="391"/>
      <c r="P85" s="391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P85" s="249"/>
      <c r="AQ85" s="249"/>
      <c r="AR85" s="249"/>
      <c r="AS85" s="249"/>
      <c r="AT85" s="249"/>
      <c r="AU85" s="249"/>
      <c r="AV85" s="249"/>
      <c r="AW85" s="249"/>
      <c r="AX85" s="249"/>
      <c r="AY85" s="249"/>
      <c r="AZ85" s="249"/>
      <c r="BA85" s="249"/>
      <c r="BB85" s="249"/>
      <c r="BC85" s="249"/>
      <c r="BD85" s="249"/>
    </row>
    <row r="86" spans="1:85">
      <c r="A86" s="390"/>
      <c r="B86" s="390"/>
      <c r="C86" s="390"/>
      <c r="D86" s="390"/>
      <c r="E86" s="390"/>
      <c r="F86" s="390"/>
      <c r="G86" s="390"/>
      <c r="H86" s="390"/>
      <c r="I86" s="390"/>
      <c r="J86" s="390"/>
      <c r="K86" s="390"/>
      <c r="L86" s="390"/>
      <c r="M86" s="390"/>
      <c r="N86" s="390"/>
      <c r="O86" s="391"/>
      <c r="P86" s="391"/>
      <c r="Q86" s="249"/>
      <c r="R86" s="249"/>
      <c r="S86" s="249"/>
      <c r="T86" s="249"/>
      <c r="U86" s="249"/>
      <c r="V86" s="249"/>
      <c r="W86" s="249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49"/>
      <c r="AS86" s="249"/>
      <c r="AT86" s="249"/>
      <c r="AU86" s="249"/>
      <c r="AV86" s="249"/>
      <c r="AW86" s="249"/>
      <c r="AX86" s="249"/>
      <c r="AY86" s="249"/>
      <c r="AZ86" s="249"/>
      <c r="BA86" s="249"/>
      <c r="BB86" s="249"/>
      <c r="BC86" s="249"/>
      <c r="BD86" s="249"/>
    </row>
    <row r="87" spans="1:85">
      <c r="A87" s="390"/>
      <c r="B87" s="390"/>
      <c r="C87" s="390"/>
      <c r="D87" s="390"/>
      <c r="E87" s="390"/>
      <c r="F87" s="390"/>
      <c r="G87" s="390"/>
      <c r="H87" s="390"/>
      <c r="I87" s="390"/>
      <c r="J87" s="390"/>
      <c r="K87" s="390"/>
      <c r="L87" s="390"/>
      <c r="M87" s="390"/>
      <c r="N87" s="390"/>
      <c r="O87" s="391"/>
      <c r="P87" s="391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49"/>
      <c r="BA87" s="249"/>
      <c r="BB87" s="249"/>
      <c r="BC87" s="249"/>
      <c r="BD87" s="249"/>
    </row>
    <row r="88" spans="1:85">
      <c r="A88" s="390"/>
      <c r="B88" s="390"/>
      <c r="C88" s="390"/>
      <c r="D88" s="390"/>
      <c r="E88" s="390"/>
      <c r="F88" s="390"/>
      <c r="G88" s="390"/>
      <c r="H88" s="390"/>
      <c r="I88" s="390"/>
      <c r="J88" s="390"/>
      <c r="K88" s="390"/>
      <c r="L88" s="390"/>
      <c r="M88" s="390"/>
      <c r="N88" s="390"/>
      <c r="O88" s="391"/>
      <c r="P88" s="391"/>
      <c r="Q88" s="249"/>
      <c r="R88" s="249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  <c r="AH88" s="249"/>
      <c r="AI88" s="249"/>
      <c r="AJ88" s="249"/>
      <c r="AK88" s="249"/>
      <c r="AL88" s="249"/>
      <c r="AM88" s="249"/>
      <c r="AN88" s="249"/>
      <c r="AO88" s="249"/>
      <c r="AP88" s="249"/>
      <c r="AQ88" s="249"/>
      <c r="AR88" s="249"/>
      <c r="AS88" s="249"/>
      <c r="AT88" s="249"/>
      <c r="AU88" s="249"/>
      <c r="AV88" s="249"/>
      <c r="AW88" s="249"/>
      <c r="AX88" s="249"/>
      <c r="AY88" s="249"/>
      <c r="AZ88" s="249"/>
      <c r="BA88" s="249"/>
      <c r="BB88" s="249"/>
      <c r="BC88" s="249"/>
      <c r="BD88" s="249"/>
    </row>
    <row r="89" spans="1:85">
      <c r="A89" s="390"/>
      <c r="B89" s="390"/>
      <c r="C89" s="390"/>
      <c r="D89" s="390"/>
      <c r="E89" s="390"/>
      <c r="F89" s="390"/>
      <c r="G89" s="390"/>
      <c r="H89" s="390"/>
      <c r="I89" s="390"/>
      <c r="J89" s="390"/>
      <c r="K89" s="390"/>
      <c r="L89" s="390"/>
      <c r="M89" s="390"/>
      <c r="N89" s="390"/>
      <c r="O89" s="391"/>
      <c r="P89" s="391"/>
      <c r="Q89" s="249"/>
      <c r="R89" s="249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  <c r="AE89" s="249"/>
      <c r="AF89" s="249"/>
      <c r="AG89" s="249"/>
      <c r="AH89" s="249"/>
      <c r="AI89" s="249"/>
      <c r="AJ89" s="249"/>
      <c r="AK89" s="249"/>
      <c r="AL89" s="249"/>
      <c r="AM89" s="249"/>
      <c r="AN89" s="249"/>
      <c r="AO89" s="249"/>
      <c r="AP89" s="249"/>
      <c r="AQ89" s="249"/>
      <c r="AR89" s="249"/>
      <c r="AS89" s="249"/>
      <c r="AT89" s="249"/>
      <c r="AU89" s="249"/>
      <c r="AV89" s="249"/>
      <c r="AW89" s="249"/>
      <c r="AX89" s="249"/>
      <c r="AY89" s="249"/>
      <c r="AZ89" s="249"/>
      <c r="BA89" s="249"/>
      <c r="BB89" s="249"/>
      <c r="BC89" s="249"/>
      <c r="BD89" s="249"/>
    </row>
    <row r="90" spans="1:85">
      <c r="A90" s="390"/>
      <c r="B90" s="390"/>
      <c r="C90" s="390"/>
      <c r="D90" s="390"/>
      <c r="E90" s="390"/>
      <c r="F90" s="390"/>
      <c r="G90" s="390"/>
      <c r="H90" s="390"/>
      <c r="I90" s="390"/>
      <c r="J90" s="390"/>
      <c r="K90" s="390"/>
      <c r="L90" s="390"/>
      <c r="M90" s="390"/>
      <c r="N90" s="390"/>
      <c r="O90" s="391"/>
      <c r="P90" s="391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249"/>
      <c r="AX90" s="249"/>
      <c r="AY90" s="249"/>
      <c r="AZ90" s="249"/>
      <c r="BA90" s="249"/>
      <c r="BB90" s="249"/>
      <c r="BC90" s="249"/>
      <c r="BD90" s="249"/>
    </row>
    <row r="91" spans="1:85">
      <c r="A91" s="390"/>
      <c r="B91" s="390"/>
      <c r="C91" s="390"/>
      <c r="D91" s="390"/>
      <c r="E91" s="390"/>
      <c r="F91" s="390"/>
      <c r="G91" s="390"/>
      <c r="H91" s="390"/>
      <c r="I91" s="390"/>
      <c r="J91" s="390"/>
      <c r="K91" s="390"/>
      <c r="L91" s="390"/>
      <c r="M91" s="390"/>
      <c r="N91" s="390"/>
      <c r="O91" s="391"/>
      <c r="P91" s="391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49"/>
      <c r="AF91" s="249"/>
      <c r="AG91" s="249"/>
      <c r="AH91" s="249"/>
      <c r="AI91" s="249"/>
      <c r="AJ91" s="249"/>
      <c r="AK91" s="249"/>
      <c r="AL91" s="249"/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249"/>
      <c r="AX91" s="249"/>
      <c r="AY91" s="249"/>
      <c r="AZ91" s="249"/>
      <c r="BA91" s="249"/>
      <c r="BB91" s="249"/>
      <c r="BC91" s="249"/>
      <c r="BD91" s="249"/>
    </row>
    <row r="92" spans="1:85">
      <c r="A92" s="390"/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0"/>
      <c r="O92" s="391"/>
      <c r="P92" s="391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  <c r="AH92" s="249"/>
      <c r="AI92" s="249"/>
      <c r="AJ92" s="249"/>
      <c r="AK92" s="249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249"/>
      <c r="AX92" s="249"/>
      <c r="AY92" s="249"/>
      <c r="AZ92" s="249"/>
      <c r="BA92" s="249"/>
      <c r="BB92" s="249"/>
      <c r="BC92" s="249"/>
      <c r="BD92" s="249"/>
    </row>
    <row r="93" spans="1:85">
      <c r="A93" s="390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0"/>
      <c r="O93" s="391"/>
      <c r="P93" s="391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249"/>
      <c r="AX93" s="249"/>
      <c r="AY93" s="249"/>
      <c r="AZ93" s="249"/>
      <c r="BA93" s="249"/>
      <c r="BB93" s="249"/>
      <c r="BC93" s="249"/>
      <c r="BD93" s="249"/>
    </row>
    <row r="94" spans="1:85">
      <c r="A94" s="390"/>
      <c r="B94" s="390"/>
      <c r="C94" s="390"/>
      <c r="D94" s="390"/>
      <c r="E94" s="390"/>
      <c r="F94" s="390"/>
      <c r="G94" s="390"/>
      <c r="H94" s="390"/>
      <c r="I94" s="390"/>
      <c r="J94" s="390"/>
      <c r="K94" s="390"/>
      <c r="L94" s="390"/>
      <c r="M94" s="390"/>
      <c r="N94" s="390"/>
      <c r="O94" s="391"/>
      <c r="P94" s="391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49"/>
      <c r="BB94" s="249"/>
      <c r="BC94" s="249"/>
      <c r="BD94" s="249"/>
    </row>
    <row r="95" spans="1:85">
      <c r="A95" s="390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0"/>
      <c r="O95" s="391"/>
      <c r="P95" s="391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  <c r="AY95" s="249"/>
      <c r="AZ95" s="249"/>
      <c r="BA95" s="249"/>
      <c r="BB95" s="249"/>
      <c r="BC95" s="249"/>
      <c r="BD95" s="249"/>
    </row>
    <row r="96" spans="1:85">
      <c r="A96" s="390"/>
      <c r="B96" s="390"/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0"/>
      <c r="N96" s="390"/>
      <c r="O96" s="391"/>
      <c r="P96" s="391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49"/>
      <c r="BA96" s="249"/>
      <c r="BB96" s="249"/>
      <c r="BC96" s="249"/>
      <c r="BD96" s="249"/>
      <c r="CE96" s="249"/>
      <c r="CF96" s="249"/>
      <c r="CG96" s="249"/>
    </row>
    <row r="97" spans="15:85"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9"/>
      <c r="AH97" s="249"/>
      <c r="AI97" s="249"/>
      <c r="AJ97" s="249"/>
      <c r="AK97" s="249"/>
      <c r="AL97" s="249"/>
      <c r="AM97" s="249"/>
      <c r="AN97" s="249"/>
      <c r="AO97" s="249"/>
      <c r="AP97" s="249"/>
      <c r="AQ97" s="249"/>
      <c r="AR97" s="249"/>
      <c r="AS97" s="249"/>
      <c r="AT97" s="249"/>
      <c r="AU97" s="249"/>
      <c r="AV97" s="249"/>
      <c r="AW97" s="249"/>
      <c r="AX97" s="249"/>
      <c r="AY97" s="249"/>
      <c r="AZ97" s="249"/>
      <c r="BA97" s="249"/>
      <c r="BB97" s="249"/>
      <c r="BC97" s="249"/>
      <c r="BD97" s="249"/>
      <c r="CE97" s="249"/>
      <c r="CF97" s="249"/>
      <c r="CG97" s="249"/>
    </row>
    <row r="98" spans="15:85"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  <c r="AM98" s="249"/>
      <c r="AN98" s="249"/>
      <c r="AO98" s="249"/>
      <c r="AP98" s="249"/>
      <c r="AQ98" s="249"/>
      <c r="AR98" s="249"/>
      <c r="AS98" s="249"/>
      <c r="AT98" s="249"/>
      <c r="AU98" s="249"/>
      <c r="AV98" s="249"/>
      <c r="AW98" s="249"/>
      <c r="AX98" s="249"/>
      <c r="AY98" s="249"/>
      <c r="AZ98" s="249"/>
      <c r="BA98" s="249"/>
      <c r="BB98" s="249"/>
      <c r="BC98" s="249"/>
      <c r="BD98" s="249"/>
      <c r="CE98" s="249"/>
      <c r="CF98" s="388"/>
      <c r="CG98" s="249"/>
    </row>
    <row r="99" spans="15:85"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49"/>
      <c r="AH99" s="249"/>
      <c r="AI99" s="249"/>
      <c r="AJ99" s="249"/>
      <c r="AK99" s="249"/>
      <c r="AL99" s="249"/>
      <c r="AM99" s="249"/>
      <c r="AN99" s="249"/>
      <c r="AO99" s="249"/>
      <c r="AP99" s="249"/>
      <c r="AQ99" s="249"/>
      <c r="AR99" s="249"/>
      <c r="AS99" s="249"/>
      <c r="AT99" s="249"/>
      <c r="AU99" s="249"/>
      <c r="AV99" s="249"/>
      <c r="AW99" s="249"/>
      <c r="AX99" s="249"/>
      <c r="AY99" s="249"/>
      <c r="AZ99" s="249"/>
      <c r="BA99" s="249"/>
      <c r="BB99" s="249"/>
      <c r="BC99" s="249"/>
      <c r="BD99" s="249"/>
      <c r="CE99" s="249"/>
      <c r="CF99" s="388"/>
      <c r="CG99" s="249"/>
    </row>
    <row r="100" spans="15:85"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49"/>
      <c r="AH100" s="249"/>
      <c r="AI100" s="249"/>
      <c r="AJ100" s="249"/>
      <c r="AK100" s="249"/>
      <c r="AL100" s="249"/>
      <c r="AM100" s="249"/>
      <c r="AN100" s="249"/>
      <c r="AO100" s="249"/>
      <c r="AP100" s="249"/>
      <c r="AQ100" s="249"/>
      <c r="AR100" s="249"/>
      <c r="AS100" s="249"/>
      <c r="AT100" s="249"/>
      <c r="AU100" s="249"/>
      <c r="AV100" s="249"/>
      <c r="AW100" s="249"/>
      <c r="AX100" s="249"/>
      <c r="AY100" s="249"/>
      <c r="AZ100" s="249"/>
      <c r="BA100" s="249"/>
      <c r="BB100" s="249"/>
      <c r="BC100" s="249"/>
      <c r="BD100" s="249"/>
      <c r="CE100" s="249"/>
      <c r="CF100" s="388"/>
      <c r="CG100" s="249"/>
    </row>
    <row r="101" spans="15:85">
      <c r="O101" s="249"/>
      <c r="P101" s="249"/>
      <c r="Q101" s="249"/>
      <c r="R101" s="249"/>
      <c r="S101" s="249"/>
      <c r="T101" s="249"/>
      <c r="U101" s="249"/>
      <c r="V101" s="249"/>
      <c r="W101" s="249"/>
      <c r="X101" s="249"/>
      <c r="Y101" s="249"/>
      <c r="Z101" s="249"/>
      <c r="AA101" s="249"/>
      <c r="AB101" s="249"/>
      <c r="AC101" s="249"/>
      <c r="AD101" s="249"/>
      <c r="AE101" s="249"/>
      <c r="AF101" s="249"/>
      <c r="AG101" s="249"/>
      <c r="AH101" s="249"/>
      <c r="AI101" s="249"/>
      <c r="AJ101" s="249"/>
      <c r="AK101" s="249"/>
      <c r="AL101" s="249"/>
      <c r="AM101" s="249"/>
      <c r="AN101" s="249"/>
      <c r="AO101" s="249"/>
      <c r="AP101" s="249"/>
      <c r="AQ101" s="249"/>
      <c r="AR101" s="249"/>
      <c r="AS101" s="249"/>
      <c r="AT101" s="249"/>
      <c r="AU101" s="249"/>
      <c r="AV101" s="249"/>
      <c r="AW101" s="249"/>
      <c r="AX101" s="249"/>
      <c r="AY101" s="249"/>
      <c r="AZ101" s="249"/>
      <c r="BA101" s="249"/>
      <c r="BB101" s="249"/>
      <c r="BC101" s="249"/>
      <c r="BD101" s="249"/>
      <c r="CE101" s="249"/>
      <c r="CF101" s="249"/>
      <c r="CG101" s="249"/>
    </row>
    <row r="102" spans="15:85">
      <c r="O102" s="249"/>
      <c r="P102" s="249"/>
      <c r="Q102" s="249"/>
      <c r="R102" s="249"/>
      <c r="S102" s="249"/>
      <c r="T102" s="249"/>
      <c r="U102" s="249"/>
      <c r="V102" s="249"/>
      <c r="W102" s="249"/>
      <c r="X102" s="249"/>
      <c r="Y102" s="249"/>
      <c r="Z102" s="249"/>
      <c r="AA102" s="249"/>
      <c r="AB102" s="249"/>
      <c r="AC102" s="249"/>
      <c r="AD102" s="249"/>
      <c r="AE102" s="249"/>
      <c r="AF102" s="249"/>
      <c r="AG102" s="249"/>
      <c r="AH102" s="249"/>
      <c r="AI102" s="249"/>
      <c r="AJ102" s="249"/>
      <c r="AK102" s="249"/>
      <c r="AL102" s="249"/>
      <c r="AM102" s="249"/>
      <c r="AN102" s="249"/>
      <c r="AO102" s="249"/>
      <c r="AP102" s="249"/>
      <c r="AQ102" s="249"/>
      <c r="AR102" s="249"/>
      <c r="AS102" s="249"/>
      <c r="AT102" s="249"/>
      <c r="AU102" s="249"/>
      <c r="AV102" s="249"/>
      <c r="AW102" s="249"/>
      <c r="AX102" s="249"/>
      <c r="AY102" s="249"/>
      <c r="AZ102" s="249"/>
      <c r="BA102" s="249"/>
      <c r="BB102" s="249"/>
      <c r="BC102" s="249"/>
      <c r="BD102" s="249"/>
      <c r="CE102" s="249"/>
      <c r="CF102" s="388"/>
      <c r="CG102" s="249"/>
    </row>
    <row r="103" spans="15:85">
      <c r="O103" s="249"/>
      <c r="P103" s="249"/>
      <c r="Q103" s="249"/>
      <c r="R103" s="249"/>
      <c r="S103" s="249"/>
      <c r="T103" s="249"/>
      <c r="U103" s="249"/>
      <c r="V103" s="249"/>
      <c r="W103" s="249"/>
      <c r="X103" s="249"/>
      <c r="Y103" s="249"/>
      <c r="Z103" s="249"/>
      <c r="AA103" s="249"/>
      <c r="AB103" s="249"/>
      <c r="AC103" s="249"/>
      <c r="AD103" s="249"/>
      <c r="AE103" s="249"/>
      <c r="AF103" s="249"/>
      <c r="AG103" s="249"/>
      <c r="AH103" s="249"/>
      <c r="AI103" s="249"/>
      <c r="AJ103" s="249"/>
      <c r="AK103" s="249"/>
      <c r="AL103" s="249"/>
      <c r="AM103" s="249"/>
      <c r="AN103" s="249"/>
      <c r="AO103" s="249"/>
      <c r="AP103" s="249"/>
      <c r="AQ103" s="249"/>
      <c r="AR103" s="249"/>
      <c r="AS103" s="249"/>
      <c r="AT103" s="249"/>
      <c r="AU103" s="249"/>
      <c r="AV103" s="249"/>
      <c r="AW103" s="249"/>
      <c r="AX103" s="249"/>
      <c r="AY103" s="249"/>
      <c r="AZ103" s="249"/>
      <c r="BA103" s="249"/>
      <c r="BB103" s="249"/>
      <c r="BC103" s="249"/>
      <c r="BD103" s="249"/>
      <c r="CF103" s="392"/>
    </row>
    <row r="104" spans="15:85">
      <c r="O104" s="249"/>
      <c r="P104" s="249"/>
      <c r="Q104" s="249"/>
      <c r="R104" s="249"/>
      <c r="S104" s="249"/>
      <c r="T104" s="249"/>
      <c r="U104" s="249"/>
      <c r="V104" s="249"/>
      <c r="W104" s="249"/>
      <c r="X104" s="249"/>
      <c r="Y104" s="249"/>
      <c r="Z104" s="249"/>
      <c r="AA104" s="249"/>
      <c r="AB104" s="249"/>
      <c r="AC104" s="249"/>
      <c r="AD104" s="249"/>
      <c r="AE104" s="249"/>
      <c r="AF104" s="249"/>
      <c r="AG104" s="249"/>
      <c r="AH104" s="249"/>
      <c r="AI104" s="249"/>
      <c r="AJ104" s="249"/>
      <c r="AK104" s="249"/>
      <c r="AL104" s="249"/>
      <c r="AM104" s="249"/>
      <c r="AN104" s="249"/>
      <c r="AO104" s="249"/>
      <c r="AP104" s="249"/>
      <c r="AQ104" s="249"/>
      <c r="AR104" s="249"/>
      <c r="AS104" s="249"/>
      <c r="AT104" s="249"/>
      <c r="AU104" s="249"/>
      <c r="AV104" s="249"/>
      <c r="AW104" s="249"/>
      <c r="AX104" s="249"/>
      <c r="AY104" s="249"/>
      <c r="AZ104" s="249"/>
      <c r="BA104" s="249"/>
      <c r="BB104" s="249"/>
      <c r="BC104" s="249"/>
      <c r="BD104" s="249"/>
    </row>
    <row r="105" spans="15:85">
      <c r="O105" s="249"/>
      <c r="P105" s="249"/>
      <c r="Q105" s="249"/>
      <c r="R105" s="249"/>
      <c r="S105" s="249"/>
      <c r="T105" s="249"/>
      <c r="U105" s="249"/>
      <c r="V105" s="249"/>
      <c r="W105" s="249"/>
      <c r="X105" s="249"/>
      <c r="Y105" s="249"/>
      <c r="Z105" s="249"/>
      <c r="AA105" s="249"/>
      <c r="AB105" s="249"/>
      <c r="AC105" s="249"/>
      <c r="AD105" s="249"/>
      <c r="AE105" s="249"/>
      <c r="AF105" s="249"/>
      <c r="AG105" s="249"/>
      <c r="AH105" s="249"/>
      <c r="AI105" s="249"/>
      <c r="AJ105" s="249"/>
      <c r="AK105" s="249"/>
      <c r="AL105" s="249"/>
      <c r="AM105" s="249"/>
      <c r="AN105" s="249"/>
      <c r="AO105" s="249"/>
      <c r="AP105" s="249"/>
      <c r="AQ105" s="249"/>
      <c r="AR105" s="249"/>
      <c r="AS105" s="249"/>
      <c r="AT105" s="249"/>
      <c r="AU105" s="249"/>
      <c r="AV105" s="249"/>
      <c r="AW105" s="249"/>
      <c r="AX105" s="249"/>
      <c r="AY105" s="249"/>
      <c r="AZ105" s="249"/>
      <c r="BA105" s="249"/>
      <c r="BB105" s="249"/>
      <c r="BC105" s="249"/>
      <c r="BD105" s="249"/>
    </row>
    <row r="106" spans="15:85">
      <c r="O106" s="249"/>
      <c r="P106" s="249"/>
      <c r="Q106" s="249"/>
      <c r="R106" s="249"/>
      <c r="S106" s="249"/>
      <c r="T106" s="249"/>
      <c r="U106" s="249"/>
      <c r="V106" s="249"/>
      <c r="W106" s="249"/>
      <c r="X106" s="249"/>
      <c r="Y106" s="249"/>
      <c r="Z106" s="249"/>
      <c r="AA106" s="249"/>
      <c r="AB106" s="249"/>
      <c r="AC106" s="249"/>
      <c r="AD106" s="249"/>
      <c r="AE106" s="249"/>
      <c r="AF106" s="249"/>
      <c r="AG106" s="249"/>
      <c r="AH106" s="249"/>
      <c r="AI106" s="249"/>
      <c r="AJ106" s="249"/>
      <c r="AK106" s="249"/>
      <c r="AL106" s="249"/>
      <c r="AM106" s="249"/>
      <c r="AN106" s="249"/>
      <c r="AO106" s="249"/>
      <c r="AP106" s="249"/>
      <c r="AQ106" s="249"/>
      <c r="AR106" s="249"/>
      <c r="AS106" s="249"/>
      <c r="AT106" s="249"/>
      <c r="AU106" s="249"/>
      <c r="AV106" s="249"/>
      <c r="AW106" s="249"/>
      <c r="AX106" s="249"/>
      <c r="AY106" s="249"/>
      <c r="AZ106" s="249"/>
      <c r="BA106" s="249"/>
      <c r="BB106" s="249"/>
      <c r="BC106" s="249"/>
      <c r="BD106" s="249"/>
    </row>
    <row r="107" spans="15:85">
      <c r="O107" s="249"/>
      <c r="P107" s="249"/>
      <c r="Q107" s="249"/>
      <c r="R107" s="249"/>
      <c r="S107" s="249"/>
      <c r="T107" s="249"/>
      <c r="U107" s="249"/>
      <c r="V107" s="249"/>
      <c r="W107" s="249"/>
      <c r="X107" s="249"/>
      <c r="Y107" s="249"/>
      <c r="Z107" s="249"/>
      <c r="AA107" s="249"/>
      <c r="AB107" s="249"/>
      <c r="AC107" s="249"/>
      <c r="AD107" s="249"/>
      <c r="AE107" s="249"/>
      <c r="AF107" s="249"/>
      <c r="AG107" s="249"/>
      <c r="AH107" s="249"/>
      <c r="AI107" s="249"/>
      <c r="AJ107" s="249"/>
      <c r="AK107" s="249"/>
      <c r="AL107" s="249"/>
      <c r="AM107" s="249"/>
      <c r="AN107" s="249"/>
      <c r="AO107" s="249"/>
      <c r="AP107" s="249"/>
      <c r="AQ107" s="249"/>
      <c r="AR107" s="249"/>
      <c r="AS107" s="249"/>
      <c r="AT107" s="249"/>
      <c r="AU107" s="249"/>
      <c r="AV107" s="249"/>
      <c r="AW107" s="249"/>
      <c r="AX107" s="249"/>
      <c r="AY107" s="249"/>
      <c r="AZ107" s="249"/>
      <c r="BA107" s="249"/>
      <c r="BB107" s="249"/>
      <c r="BC107" s="249"/>
      <c r="BD107" s="249"/>
    </row>
    <row r="108" spans="15:85">
      <c r="O108" s="249"/>
      <c r="P108" s="249"/>
      <c r="Q108" s="249"/>
      <c r="R108" s="249"/>
      <c r="S108" s="249"/>
      <c r="T108" s="249"/>
      <c r="U108" s="249"/>
      <c r="V108" s="249"/>
      <c r="W108" s="249"/>
      <c r="X108" s="249"/>
      <c r="Y108" s="249"/>
      <c r="Z108" s="249"/>
      <c r="AA108" s="249"/>
      <c r="AB108" s="249"/>
      <c r="AC108" s="249"/>
      <c r="AD108" s="249"/>
      <c r="AE108" s="249"/>
      <c r="AF108" s="249"/>
      <c r="AG108" s="249"/>
      <c r="AH108" s="249"/>
      <c r="AI108" s="249"/>
      <c r="AJ108" s="249"/>
      <c r="AK108" s="249"/>
      <c r="AL108" s="249"/>
      <c r="AM108" s="249"/>
      <c r="AN108" s="249"/>
      <c r="AO108" s="249"/>
      <c r="AP108" s="249"/>
      <c r="AQ108" s="249"/>
      <c r="AR108" s="249"/>
      <c r="AS108" s="249"/>
      <c r="AT108" s="249"/>
      <c r="AU108" s="249"/>
      <c r="AV108" s="249"/>
      <c r="AW108" s="249"/>
      <c r="AX108" s="249"/>
      <c r="AY108" s="249"/>
      <c r="AZ108" s="249"/>
      <c r="BA108" s="249"/>
      <c r="BB108" s="249"/>
      <c r="BC108" s="249"/>
      <c r="BD108" s="249"/>
    </row>
    <row r="109" spans="15:85"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249"/>
      <c r="Z109" s="249"/>
      <c r="AA109" s="249"/>
      <c r="AB109" s="249"/>
      <c r="AC109" s="249"/>
      <c r="AD109" s="249"/>
      <c r="AE109" s="249"/>
      <c r="AF109" s="249"/>
      <c r="AG109" s="249"/>
      <c r="AH109" s="249"/>
      <c r="AI109" s="249"/>
      <c r="AJ109" s="249"/>
      <c r="AK109" s="249"/>
      <c r="AL109" s="249"/>
      <c r="AM109" s="249"/>
      <c r="AN109" s="249"/>
      <c r="AO109" s="249"/>
      <c r="AP109" s="249"/>
      <c r="AQ109" s="249"/>
      <c r="AR109" s="249"/>
      <c r="AS109" s="249"/>
      <c r="AT109" s="249"/>
      <c r="AU109" s="249"/>
      <c r="AV109" s="249"/>
      <c r="AW109" s="249"/>
      <c r="AX109" s="249"/>
      <c r="AY109" s="249"/>
      <c r="AZ109" s="249"/>
      <c r="BA109" s="249"/>
      <c r="BB109" s="249"/>
      <c r="BC109" s="249"/>
      <c r="BD109" s="249"/>
    </row>
    <row r="110" spans="15:85">
      <c r="O110" s="249"/>
      <c r="P110" s="249"/>
      <c r="Q110" s="249"/>
      <c r="R110" s="249"/>
      <c r="S110" s="249"/>
      <c r="T110" s="249"/>
      <c r="U110" s="249"/>
      <c r="V110" s="249"/>
      <c r="W110" s="249"/>
      <c r="X110" s="249"/>
      <c r="Y110" s="249"/>
      <c r="Z110" s="249"/>
      <c r="AA110" s="249"/>
      <c r="AB110" s="249"/>
      <c r="AC110" s="249"/>
      <c r="AD110" s="249"/>
      <c r="AE110" s="249"/>
      <c r="AF110" s="249"/>
      <c r="AG110" s="249"/>
      <c r="AH110" s="249"/>
      <c r="AI110" s="249"/>
      <c r="AJ110" s="249"/>
      <c r="AK110" s="249"/>
      <c r="AL110" s="249"/>
      <c r="AM110" s="249"/>
      <c r="AN110" s="249"/>
      <c r="AO110" s="249"/>
      <c r="AP110" s="249"/>
      <c r="AQ110" s="249"/>
      <c r="AR110" s="249"/>
      <c r="AS110" s="249"/>
      <c r="AT110" s="249"/>
      <c r="AU110" s="249"/>
      <c r="AV110" s="249"/>
      <c r="AW110" s="249"/>
      <c r="AX110" s="249"/>
      <c r="AY110" s="249"/>
      <c r="AZ110" s="249"/>
      <c r="BA110" s="249"/>
      <c r="BB110" s="249"/>
      <c r="BC110" s="249"/>
      <c r="BD110" s="249"/>
    </row>
    <row r="111" spans="15:85">
      <c r="O111" s="249"/>
      <c r="P111" s="249"/>
      <c r="Q111" s="249"/>
      <c r="R111" s="249"/>
      <c r="S111" s="249"/>
      <c r="T111" s="249"/>
      <c r="U111" s="249"/>
      <c r="V111" s="249"/>
      <c r="W111" s="249"/>
      <c r="X111" s="249"/>
      <c r="Y111" s="249"/>
      <c r="Z111" s="249"/>
      <c r="AA111" s="249"/>
      <c r="AB111" s="249"/>
      <c r="AC111" s="249"/>
      <c r="AD111" s="249"/>
      <c r="AE111" s="249"/>
      <c r="AF111" s="249"/>
      <c r="AG111" s="249"/>
      <c r="AH111" s="249"/>
      <c r="AI111" s="249"/>
      <c r="AJ111" s="249"/>
      <c r="AK111" s="249"/>
      <c r="AL111" s="249"/>
      <c r="AM111" s="249"/>
      <c r="AN111" s="249"/>
      <c r="AO111" s="249"/>
      <c r="AP111" s="249"/>
      <c r="AQ111" s="249"/>
      <c r="AR111" s="249"/>
      <c r="AS111" s="249"/>
      <c r="AT111" s="249"/>
      <c r="AU111" s="249"/>
      <c r="AV111" s="249"/>
      <c r="AW111" s="249"/>
      <c r="AX111" s="249"/>
      <c r="AY111" s="249"/>
      <c r="AZ111" s="249"/>
      <c r="BA111" s="249"/>
      <c r="BB111" s="249"/>
      <c r="BC111" s="249"/>
      <c r="BD111" s="249"/>
    </row>
    <row r="112" spans="15:85">
      <c r="O112" s="249"/>
      <c r="P112" s="249"/>
      <c r="Q112" s="249"/>
      <c r="R112" s="249"/>
      <c r="S112" s="249"/>
      <c r="T112" s="249"/>
      <c r="U112" s="249"/>
      <c r="V112" s="249"/>
      <c r="W112" s="249"/>
      <c r="X112" s="249"/>
      <c r="Y112" s="249"/>
      <c r="Z112" s="249"/>
      <c r="AA112" s="249"/>
      <c r="AB112" s="249"/>
      <c r="AC112" s="249"/>
      <c r="AD112" s="249"/>
      <c r="AE112" s="249"/>
      <c r="AF112" s="249"/>
      <c r="AG112" s="249"/>
      <c r="AH112" s="249"/>
      <c r="AI112" s="249"/>
      <c r="AJ112" s="249"/>
      <c r="AK112" s="249"/>
      <c r="AL112" s="249"/>
      <c r="AM112" s="249"/>
      <c r="AN112" s="249"/>
      <c r="AO112" s="249"/>
      <c r="AP112" s="249"/>
      <c r="AQ112" s="249"/>
      <c r="AR112" s="249"/>
      <c r="AS112" s="249"/>
      <c r="AT112" s="249"/>
      <c r="AU112" s="249"/>
      <c r="AV112" s="249"/>
      <c r="AW112" s="249"/>
      <c r="AX112" s="249"/>
      <c r="AY112" s="249"/>
      <c r="AZ112" s="249"/>
      <c r="BA112" s="249"/>
      <c r="BB112" s="249"/>
      <c r="BC112" s="249"/>
      <c r="BD112" s="249"/>
    </row>
    <row r="113" spans="15:56">
      <c r="O113" s="249"/>
      <c r="P113" s="249"/>
      <c r="Q113" s="249"/>
      <c r="R113" s="249"/>
      <c r="S113" s="249"/>
      <c r="T113" s="249"/>
      <c r="U113" s="249"/>
      <c r="V113" s="249"/>
      <c r="W113" s="249"/>
      <c r="X113" s="249"/>
      <c r="Y113" s="249"/>
      <c r="Z113" s="249"/>
      <c r="AA113" s="249"/>
      <c r="AB113" s="249"/>
      <c r="AC113" s="249"/>
      <c r="AD113" s="249"/>
      <c r="AE113" s="249"/>
      <c r="AF113" s="249"/>
      <c r="AG113" s="249"/>
      <c r="AH113" s="249"/>
      <c r="AI113" s="249"/>
      <c r="AJ113" s="249"/>
      <c r="AK113" s="249"/>
      <c r="AL113" s="249"/>
      <c r="AM113" s="249"/>
      <c r="AN113" s="249"/>
      <c r="AO113" s="249"/>
      <c r="AP113" s="249"/>
      <c r="AQ113" s="249"/>
      <c r="AR113" s="249"/>
      <c r="AS113" s="249"/>
      <c r="AT113" s="249"/>
      <c r="AU113" s="249"/>
      <c r="AV113" s="249"/>
      <c r="AW113" s="249"/>
      <c r="AX113" s="249"/>
      <c r="AY113" s="249"/>
      <c r="AZ113" s="249"/>
      <c r="BA113" s="249"/>
      <c r="BB113" s="249"/>
      <c r="BC113" s="249"/>
      <c r="BD113" s="249"/>
    </row>
    <row r="114" spans="15:56">
      <c r="O114" s="249"/>
      <c r="P114" s="249"/>
      <c r="Q114" s="249"/>
      <c r="R114" s="249"/>
      <c r="S114" s="249"/>
      <c r="T114" s="249"/>
      <c r="U114" s="249"/>
      <c r="V114" s="249"/>
      <c r="W114" s="249"/>
      <c r="X114" s="249"/>
      <c r="Y114" s="249"/>
      <c r="Z114" s="249"/>
      <c r="AA114" s="249"/>
      <c r="AB114" s="249"/>
      <c r="AC114" s="249"/>
      <c r="AD114" s="249"/>
      <c r="AE114" s="249"/>
      <c r="AF114" s="249"/>
      <c r="AG114" s="249"/>
      <c r="AH114" s="249"/>
      <c r="AI114" s="249"/>
      <c r="AJ114" s="249"/>
      <c r="AK114" s="249"/>
      <c r="AL114" s="249"/>
      <c r="AM114" s="249"/>
      <c r="AN114" s="249"/>
      <c r="AO114" s="249"/>
      <c r="AP114" s="249"/>
      <c r="AQ114" s="249"/>
      <c r="AR114" s="249"/>
      <c r="AS114" s="249"/>
      <c r="AT114" s="249"/>
      <c r="AU114" s="249"/>
      <c r="AV114" s="249"/>
      <c r="AW114" s="249"/>
      <c r="AX114" s="249"/>
      <c r="AY114" s="249"/>
      <c r="AZ114" s="249"/>
      <c r="BA114" s="249"/>
      <c r="BB114" s="249"/>
      <c r="BC114" s="249"/>
      <c r="BD114" s="249"/>
    </row>
    <row r="115" spans="15:56">
      <c r="O115" s="249"/>
      <c r="P115" s="249"/>
      <c r="Q115" s="249"/>
      <c r="R115" s="249"/>
      <c r="S115" s="249"/>
      <c r="T115" s="249"/>
      <c r="U115" s="249"/>
      <c r="V115" s="249"/>
      <c r="W115" s="249"/>
      <c r="X115" s="249"/>
      <c r="Y115" s="249"/>
      <c r="Z115" s="249"/>
      <c r="AA115" s="249"/>
      <c r="AB115" s="249"/>
      <c r="AC115" s="249"/>
      <c r="AD115" s="249"/>
      <c r="AE115" s="249"/>
      <c r="AF115" s="249"/>
      <c r="AG115" s="249"/>
      <c r="AH115" s="249"/>
      <c r="AI115" s="249"/>
      <c r="AJ115" s="249"/>
      <c r="AK115" s="249"/>
      <c r="AL115" s="249"/>
      <c r="AM115" s="249"/>
      <c r="AN115" s="249"/>
      <c r="AO115" s="249"/>
      <c r="AP115" s="249"/>
      <c r="AQ115" s="249"/>
      <c r="AR115" s="249"/>
      <c r="AS115" s="249"/>
      <c r="AT115" s="249"/>
      <c r="AU115" s="249"/>
      <c r="AV115" s="249"/>
      <c r="AW115" s="249"/>
      <c r="AX115" s="249"/>
      <c r="AY115" s="249"/>
      <c r="AZ115" s="249"/>
      <c r="BA115" s="249"/>
      <c r="BB115" s="249"/>
      <c r="BC115" s="249"/>
      <c r="BD115" s="249"/>
    </row>
    <row r="116" spans="15:56">
      <c r="O116" s="249"/>
      <c r="P116" s="249"/>
      <c r="Q116" s="249"/>
      <c r="R116" s="249"/>
      <c r="S116" s="249"/>
      <c r="T116" s="249"/>
      <c r="U116" s="249"/>
      <c r="V116" s="249"/>
      <c r="W116" s="249"/>
      <c r="X116" s="249"/>
      <c r="Y116" s="249"/>
      <c r="Z116" s="249"/>
      <c r="AA116" s="249"/>
      <c r="AB116" s="249"/>
      <c r="AC116" s="249"/>
      <c r="AD116" s="249"/>
      <c r="AE116" s="249"/>
      <c r="AF116" s="249"/>
      <c r="AG116" s="249"/>
      <c r="AH116" s="249"/>
      <c r="AI116" s="249"/>
      <c r="AJ116" s="249"/>
      <c r="AK116" s="249"/>
      <c r="AL116" s="249"/>
      <c r="AM116" s="249"/>
      <c r="AN116" s="249"/>
      <c r="AO116" s="249"/>
      <c r="AP116" s="249"/>
      <c r="AQ116" s="249"/>
      <c r="AR116" s="249"/>
      <c r="AS116" s="249"/>
      <c r="AT116" s="249"/>
      <c r="AU116" s="249"/>
      <c r="AV116" s="249"/>
      <c r="AW116" s="249"/>
      <c r="AX116" s="249"/>
      <c r="AY116" s="249"/>
      <c r="AZ116" s="249"/>
      <c r="BA116" s="249"/>
      <c r="BB116" s="249"/>
      <c r="BC116" s="249"/>
      <c r="BD116" s="249"/>
    </row>
    <row r="117" spans="15:56"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49"/>
      <c r="AD117" s="249"/>
      <c r="AE117" s="249"/>
      <c r="AF117" s="249"/>
      <c r="AG117" s="249"/>
      <c r="AH117" s="249"/>
      <c r="AI117" s="249"/>
      <c r="AJ117" s="249"/>
      <c r="AK117" s="249"/>
      <c r="AL117" s="249"/>
      <c r="AM117" s="249"/>
      <c r="AN117" s="249"/>
      <c r="AO117" s="249"/>
      <c r="AP117" s="249"/>
      <c r="AQ117" s="249"/>
      <c r="AR117" s="249"/>
      <c r="AS117" s="249"/>
      <c r="AT117" s="249"/>
      <c r="AU117" s="249"/>
      <c r="AV117" s="249"/>
      <c r="AW117" s="249"/>
      <c r="AX117" s="249"/>
      <c r="AY117" s="249"/>
      <c r="AZ117" s="249"/>
      <c r="BA117" s="249"/>
      <c r="BB117" s="249"/>
      <c r="BC117" s="249"/>
      <c r="BD117" s="249"/>
    </row>
    <row r="118" spans="15:56">
      <c r="O118" s="249"/>
      <c r="P118" s="249"/>
      <c r="Q118" s="249"/>
      <c r="R118" s="249"/>
      <c r="S118" s="249"/>
      <c r="T118" s="249"/>
      <c r="U118" s="249"/>
      <c r="V118" s="249"/>
      <c r="W118" s="249"/>
      <c r="X118" s="249"/>
      <c r="Y118" s="249"/>
      <c r="Z118" s="249"/>
      <c r="AA118" s="249"/>
      <c r="AB118" s="249"/>
      <c r="AC118" s="249"/>
      <c r="AD118" s="249"/>
      <c r="AE118" s="249"/>
      <c r="AF118" s="249"/>
      <c r="AG118" s="249"/>
      <c r="AH118" s="249"/>
      <c r="AI118" s="249"/>
      <c r="AJ118" s="249"/>
      <c r="AK118" s="249"/>
      <c r="AL118" s="249"/>
      <c r="AM118" s="249"/>
      <c r="AN118" s="249"/>
      <c r="AO118" s="249"/>
      <c r="AP118" s="249"/>
      <c r="AQ118" s="249"/>
      <c r="AR118" s="249"/>
      <c r="AS118" s="249"/>
      <c r="AT118" s="249"/>
      <c r="AU118" s="249"/>
      <c r="AV118" s="249"/>
      <c r="AW118" s="249"/>
      <c r="AX118" s="249"/>
      <c r="AY118" s="249"/>
      <c r="AZ118" s="249"/>
      <c r="BA118" s="249"/>
      <c r="BB118" s="249"/>
      <c r="BC118" s="249"/>
      <c r="BD118" s="249"/>
    </row>
    <row r="119" spans="15:56">
      <c r="O119" s="249"/>
      <c r="P119" s="249"/>
      <c r="Q119" s="249"/>
      <c r="R119" s="249"/>
      <c r="S119" s="249"/>
      <c r="T119" s="249"/>
      <c r="U119" s="249"/>
      <c r="V119" s="249"/>
      <c r="W119" s="249"/>
      <c r="X119" s="249"/>
      <c r="Y119" s="249"/>
      <c r="Z119" s="249"/>
      <c r="AA119" s="249"/>
      <c r="AB119" s="249"/>
      <c r="AC119" s="249"/>
      <c r="AD119" s="249"/>
      <c r="AE119" s="249"/>
      <c r="AF119" s="249"/>
      <c r="AG119" s="249"/>
      <c r="AH119" s="249"/>
      <c r="AI119" s="249"/>
      <c r="AJ119" s="249"/>
      <c r="AK119" s="249"/>
      <c r="AL119" s="249"/>
      <c r="AM119" s="249"/>
      <c r="AN119" s="249"/>
      <c r="AO119" s="249"/>
      <c r="AP119" s="249"/>
      <c r="AQ119" s="249"/>
      <c r="AR119" s="249"/>
      <c r="AS119" s="249"/>
      <c r="AT119" s="249"/>
      <c r="AU119" s="249"/>
      <c r="AV119" s="249"/>
      <c r="AW119" s="249"/>
      <c r="AX119" s="249"/>
      <c r="AY119" s="249"/>
      <c r="AZ119" s="249"/>
      <c r="BA119" s="249"/>
      <c r="BB119" s="249"/>
      <c r="BC119" s="249"/>
      <c r="BD119" s="249"/>
    </row>
    <row r="120" spans="15:56">
      <c r="O120" s="249"/>
      <c r="P120" s="249"/>
      <c r="Q120" s="249"/>
      <c r="R120" s="249"/>
      <c r="S120" s="249"/>
      <c r="T120" s="249"/>
      <c r="U120" s="249"/>
      <c r="V120" s="249"/>
      <c r="W120" s="249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9"/>
      <c r="AH120" s="249"/>
      <c r="AI120" s="249"/>
      <c r="AJ120" s="249"/>
      <c r="AK120" s="249"/>
      <c r="AL120" s="249"/>
      <c r="AM120" s="249"/>
      <c r="AN120" s="249"/>
      <c r="AO120" s="249"/>
      <c r="AP120" s="249"/>
      <c r="AQ120" s="249"/>
      <c r="AR120" s="249"/>
      <c r="AS120" s="249"/>
      <c r="AT120" s="249"/>
      <c r="AU120" s="249"/>
      <c r="AV120" s="249"/>
      <c r="AW120" s="249"/>
      <c r="AX120" s="249"/>
      <c r="AY120" s="249"/>
      <c r="AZ120" s="249"/>
      <c r="BA120" s="249"/>
      <c r="BB120" s="249"/>
      <c r="BC120" s="249"/>
      <c r="BD120" s="249"/>
    </row>
    <row r="121" spans="15:56">
      <c r="O121" s="249"/>
      <c r="P121" s="249"/>
      <c r="Q121" s="249"/>
      <c r="R121" s="249"/>
      <c r="S121" s="249"/>
      <c r="T121" s="249"/>
      <c r="U121" s="249"/>
      <c r="V121" s="249"/>
      <c r="W121" s="249"/>
      <c r="X121" s="249"/>
      <c r="Y121" s="249"/>
      <c r="Z121" s="249"/>
      <c r="AA121" s="249"/>
      <c r="AB121" s="249"/>
      <c r="AC121" s="249"/>
      <c r="AD121" s="249"/>
      <c r="AE121" s="249"/>
      <c r="AF121" s="249"/>
      <c r="AG121" s="249"/>
      <c r="AH121" s="249"/>
      <c r="AI121" s="249"/>
      <c r="AJ121" s="249"/>
      <c r="AK121" s="249"/>
      <c r="AL121" s="249"/>
      <c r="AM121" s="249"/>
      <c r="AN121" s="249"/>
      <c r="AO121" s="249"/>
      <c r="AP121" s="249"/>
      <c r="AQ121" s="249"/>
      <c r="AR121" s="249"/>
      <c r="AS121" s="249"/>
      <c r="AT121" s="249"/>
      <c r="AU121" s="249"/>
      <c r="AV121" s="249"/>
      <c r="AW121" s="249"/>
      <c r="AX121" s="249"/>
      <c r="AY121" s="249"/>
      <c r="AZ121" s="249"/>
      <c r="BA121" s="249"/>
      <c r="BB121" s="249"/>
      <c r="BC121" s="249"/>
      <c r="BD121" s="249"/>
    </row>
    <row r="122" spans="15:56">
      <c r="O122" s="249"/>
      <c r="P122" s="249"/>
      <c r="Q122" s="249"/>
      <c r="R122" s="249"/>
      <c r="S122" s="249"/>
      <c r="T122" s="249"/>
      <c r="U122" s="249"/>
      <c r="V122" s="249"/>
      <c r="W122" s="249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9"/>
      <c r="AH122" s="249"/>
      <c r="AI122" s="249"/>
      <c r="AJ122" s="249"/>
      <c r="AK122" s="249"/>
      <c r="AL122" s="249"/>
      <c r="AM122" s="249"/>
      <c r="AN122" s="249"/>
      <c r="AO122" s="249"/>
      <c r="AP122" s="249"/>
      <c r="AQ122" s="249"/>
      <c r="AR122" s="249"/>
      <c r="AS122" s="249"/>
      <c r="AT122" s="249"/>
      <c r="AU122" s="249"/>
      <c r="AV122" s="249"/>
      <c r="AW122" s="249"/>
      <c r="AX122" s="249"/>
      <c r="AY122" s="249"/>
      <c r="AZ122" s="249"/>
      <c r="BA122" s="249"/>
      <c r="BB122" s="249"/>
      <c r="BC122" s="249"/>
      <c r="BD122" s="249"/>
    </row>
    <row r="123" spans="15:56">
      <c r="O123" s="249"/>
      <c r="P123" s="249"/>
      <c r="Q123" s="249"/>
      <c r="R123" s="249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249"/>
      <c r="AD123" s="249"/>
      <c r="AE123" s="249"/>
      <c r="AF123" s="249"/>
      <c r="AG123" s="249"/>
      <c r="AH123" s="249"/>
      <c r="AI123" s="249"/>
      <c r="AJ123" s="249"/>
      <c r="AK123" s="249"/>
      <c r="AL123" s="249"/>
      <c r="AM123" s="249"/>
      <c r="AN123" s="249"/>
      <c r="AO123" s="249"/>
      <c r="AP123" s="249"/>
      <c r="AQ123" s="249"/>
      <c r="AR123" s="249"/>
      <c r="AS123" s="249"/>
      <c r="AT123" s="249"/>
      <c r="AU123" s="249"/>
      <c r="AV123" s="249"/>
      <c r="AW123" s="249"/>
      <c r="AX123" s="249"/>
      <c r="AY123" s="249"/>
      <c r="AZ123" s="249"/>
      <c r="BA123" s="249"/>
      <c r="BB123" s="249"/>
      <c r="BC123" s="249"/>
      <c r="BD123" s="249"/>
    </row>
    <row r="124" spans="15:56">
      <c r="O124" s="249"/>
      <c r="P124" s="249"/>
      <c r="Q124" s="249"/>
      <c r="R124" s="249"/>
      <c r="S124" s="249"/>
      <c r="T124" s="249"/>
      <c r="U124" s="249"/>
      <c r="V124" s="249"/>
      <c r="W124" s="249"/>
      <c r="X124" s="249"/>
      <c r="Y124" s="249"/>
      <c r="Z124" s="249"/>
      <c r="AA124" s="249"/>
      <c r="AB124" s="249"/>
      <c r="AC124" s="249"/>
      <c r="AD124" s="249"/>
      <c r="AE124" s="249"/>
      <c r="AF124" s="249"/>
      <c r="AG124" s="249"/>
      <c r="AH124" s="249"/>
      <c r="AI124" s="249"/>
      <c r="AJ124" s="249"/>
      <c r="AK124" s="249"/>
      <c r="AL124" s="249"/>
      <c r="AM124" s="249"/>
      <c r="AN124" s="249"/>
      <c r="AO124" s="249"/>
      <c r="AP124" s="249"/>
      <c r="AQ124" s="249"/>
      <c r="AR124" s="249"/>
      <c r="AS124" s="249"/>
      <c r="AT124" s="249"/>
      <c r="AU124" s="249"/>
      <c r="AV124" s="249"/>
      <c r="AW124" s="249"/>
      <c r="AX124" s="249"/>
      <c r="AY124" s="249"/>
      <c r="AZ124" s="249"/>
      <c r="BA124" s="249"/>
      <c r="BB124" s="249"/>
      <c r="BC124" s="249"/>
      <c r="BD124" s="249"/>
    </row>
    <row r="125" spans="15:56">
      <c r="O125" s="249"/>
      <c r="P125" s="249"/>
      <c r="Q125" s="249"/>
      <c r="R125" s="249"/>
      <c r="S125" s="249"/>
      <c r="T125" s="249"/>
      <c r="U125" s="249"/>
      <c r="V125" s="249"/>
      <c r="W125" s="249"/>
      <c r="X125" s="249"/>
      <c r="Y125" s="249"/>
      <c r="Z125" s="249"/>
      <c r="AA125" s="249"/>
      <c r="AB125" s="249"/>
      <c r="AC125" s="249"/>
      <c r="AD125" s="249"/>
      <c r="AE125" s="249"/>
      <c r="AF125" s="249"/>
      <c r="AG125" s="249"/>
      <c r="AH125" s="249"/>
      <c r="AI125" s="249"/>
      <c r="AJ125" s="249"/>
      <c r="AK125" s="249"/>
      <c r="AL125" s="249"/>
      <c r="AM125" s="249"/>
      <c r="AN125" s="249"/>
      <c r="AO125" s="249"/>
      <c r="AP125" s="249"/>
      <c r="AQ125" s="249"/>
      <c r="AR125" s="249"/>
      <c r="AS125" s="249"/>
      <c r="AT125" s="249"/>
      <c r="AU125" s="249"/>
      <c r="AV125" s="249"/>
      <c r="AW125" s="249"/>
      <c r="AX125" s="249"/>
      <c r="AY125" s="249"/>
      <c r="AZ125" s="249"/>
      <c r="BA125" s="249"/>
      <c r="BB125" s="249"/>
      <c r="BC125" s="249"/>
      <c r="BD125" s="249"/>
    </row>
    <row r="126" spans="15:56">
      <c r="O126" s="249"/>
      <c r="P126" s="249"/>
      <c r="Q126" s="249"/>
      <c r="R126" s="249"/>
      <c r="S126" s="249"/>
      <c r="T126" s="249"/>
      <c r="U126" s="249"/>
      <c r="V126" s="249"/>
      <c r="W126" s="249"/>
      <c r="X126" s="249"/>
      <c r="Y126" s="249"/>
      <c r="Z126" s="249"/>
      <c r="AA126" s="249"/>
      <c r="AB126" s="249"/>
      <c r="AC126" s="249"/>
      <c r="AD126" s="249"/>
      <c r="AE126" s="249"/>
      <c r="AF126" s="249"/>
      <c r="AG126" s="249"/>
      <c r="AH126" s="249"/>
      <c r="AI126" s="249"/>
      <c r="AJ126" s="249"/>
      <c r="AK126" s="249"/>
      <c r="AL126" s="249"/>
      <c r="AM126" s="249"/>
      <c r="AN126" s="249"/>
      <c r="AO126" s="249"/>
      <c r="AP126" s="249"/>
      <c r="AQ126" s="249"/>
      <c r="AR126" s="249"/>
      <c r="AS126" s="249"/>
      <c r="AT126" s="249"/>
      <c r="AU126" s="249"/>
      <c r="AV126" s="249"/>
      <c r="AW126" s="249"/>
      <c r="AX126" s="249"/>
      <c r="AY126" s="249"/>
      <c r="AZ126" s="249"/>
      <c r="BA126" s="249"/>
      <c r="BB126" s="249"/>
      <c r="BC126" s="249"/>
      <c r="BD126" s="249"/>
    </row>
    <row r="127" spans="15:56"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49"/>
      <c r="AD127" s="249"/>
      <c r="AE127" s="249"/>
      <c r="AF127" s="249"/>
      <c r="AG127" s="249"/>
      <c r="AH127" s="249"/>
      <c r="AI127" s="249"/>
      <c r="AJ127" s="249"/>
      <c r="AK127" s="249"/>
      <c r="AL127" s="249"/>
      <c r="AM127" s="249"/>
      <c r="AN127" s="249"/>
      <c r="AO127" s="249"/>
      <c r="AP127" s="249"/>
      <c r="AQ127" s="249"/>
      <c r="AR127" s="249"/>
      <c r="AS127" s="249"/>
      <c r="AT127" s="249"/>
      <c r="AU127" s="249"/>
      <c r="AV127" s="249"/>
      <c r="AW127" s="249"/>
      <c r="AX127" s="249"/>
      <c r="AY127" s="249"/>
      <c r="AZ127" s="249"/>
      <c r="BA127" s="249"/>
      <c r="BB127" s="249"/>
      <c r="BC127" s="249"/>
      <c r="BD127" s="249"/>
    </row>
    <row r="128" spans="15:56">
      <c r="O128" s="249"/>
      <c r="P128" s="249"/>
      <c r="Q128" s="249"/>
      <c r="R128" s="249"/>
      <c r="S128" s="249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49"/>
      <c r="AE128" s="249"/>
      <c r="AF128" s="249"/>
      <c r="AG128" s="249"/>
      <c r="AH128" s="249"/>
      <c r="AI128" s="249"/>
      <c r="AJ128" s="249"/>
      <c r="AK128" s="249"/>
      <c r="AL128" s="249"/>
      <c r="AM128" s="249"/>
      <c r="AN128" s="249"/>
      <c r="AO128" s="249"/>
      <c r="AP128" s="249"/>
      <c r="AQ128" s="249"/>
      <c r="AR128" s="249"/>
      <c r="AS128" s="249"/>
      <c r="AT128" s="249"/>
      <c r="AU128" s="249"/>
      <c r="AV128" s="249"/>
      <c r="AW128" s="249"/>
      <c r="AX128" s="249"/>
      <c r="AY128" s="249"/>
      <c r="AZ128" s="249"/>
      <c r="BA128" s="249"/>
      <c r="BB128" s="249"/>
      <c r="BC128" s="249"/>
      <c r="BD128" s="249"/>
    </row>
    <row r="129" spans="15:56">
      <c r="O129" s="249"/>
      <c r="P129" s="249"/>
      <c r="Q129" s="249"/>
      <c r="R129" s="249"/>
      <c r="S129" s="249"/>
      <c r="T129" s="249"/>
      <c r="U129" s="249"/>
      <c r="V129" s="249"/>
      <c r="W129" s="249"/>
      <c r="X129" s="249"/>
      <c r="Y129" s="249"/>
      <c r="Z129" s="249"/>
      <c r="AA129" s="249"/>
      <c r="AB129" s="249"/>
      <c r="AC129" s="249"/>
      <c r="AD129" s="249"/>
      <c r="AE129" s="249"/>
      <c r="AF129" s="249"/>
      <c r="AG129" s="249"/>
      <c r="AH129" s="249"/>
      <c r="AI129" s="249"/>
      <c r="AJ129" s="249"/>
      <c r="AK129" s="249"/>
      <c r="AL129" s="249"/>
      <c r="AM129" s="249"/>
      <c r="AN129" s="249"/>
      <c r="AO129" s="249"/>
      <c r="AP129" s="249"/>
      <c r="AQ129" s="249"/>
      <c r="AR129" s="249"/>
      <c r="AS129" s="249"/>
      <c r="AT129" s="249"/>
      <c r="AU129" s="249"/>
      <c r="AV129" s="249"/>
      <c r="AW129" s="249"/>
      <c r="AX129" s="249"/>
      <c r="AY129" s="249"/>
      <c r="AZ129" s="249"/>
      <c r="BA129" s="249"/>
      <c r="BB129" s="249"/>
      <c r="BC129" s="249"/>
      <c r="BD129" s="249"/>
    </row>
    <row r="130" spans="15:56">
      <c r="O130" s="249"/>
      <c r="P130" s="249"/>
      <c r="Q130" s="249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249"/>
      <c r="AJ130" s="249"/>
      <c r="AK130" s="249"/>
      <c r="AL130" s="249"/>
      <c r="AM130" s="249"/>
      <c r="AN130" s="249"/>
      <c r="AO130" s="249"/>
      <c r="AP130" s="249"/>
      <c r="AQ130" s="249"/>
      <c r="AR130" s="249"/>
      <c r="AS130" s="249"/>
      <c r="AT130" s="249"/>
      <c r="AU130" s="249"/>
      <c r="AV130" s="249"/>
      <c r="AW130" s="249"/>
      <c r="AX130" s="249"/>
      <c r="AY130" s="249"/>
      <c r="AZ130" s="249"/>
      <c r="BA130" s="249"/>
      <c r="BB130" s="249"/>
      <c r="BC130" s="249"/>
      <c r="BD130" s="249"/>
    </row>
    <row r="131" spans="15:56">
      <c r="O131" s="249"/>
      <c r="P131" s="249"/>
      <c r="Q131" s="249"/>
      <c r="R131" s="249"/>
      <c r="S131" s="249"/>
      <c r="T131" s="249"/>
      <c r="U131" s="249"/>
      <c r="V131" s="249"/>
      <c r="W131" s="249"/>
      <c r="X131" s="249"/>
      <c r="Y131" s="249"/>
      <c r="Z131" s="249"/>
      <c r="AA131" s="249"/>
      <c r="AB131" s="249"/>
      <c r="AC131" s="249"/>
      <c r="AD131" s="249"/>
      <c r="AE131" s="249"/>
      <c r="AF131" s="249"/>
      <c r="AG131" s="249"/>
      <c r="AH131" s="249"/>
      <c r="AI131" s="249"/>
      <c r="AJ131" s="249"/>
      <c r="AK131" s="249"/>
      <c r="AL131" s="249"/>
      <c r="AM131" s="249"/>
      <c r="AN131" s="249"/>
      <c r="AO131" s="249"/>
      <c r="AP131" s="249"/>
      <c r="AQ131" s="249"/>
      <c r="AR131" s="249"/>
      <c r="AS131" s="249"/>
      <c r="AT131" s="249"/>
      <c r="AU131" s="249"/>
      <c r="AV131" s="249"/>
      <c r="AW131" s="249"/>
      <c r="AX131" s="249"/>
      <c r="AY131" s="249"/>
      <c r="AZ131" s="249"/>
      <c r="BA131" s="249"/>
      <c r="BB131" s="249"/>
      <c r="BC131" s="249"/>
      <c r="BD131" s="249"/>
    </row>
    <row r="132" spans="15:56">
      <c r="O132" s="249"/>
      <c r="P132" s="249"/>
      <c r="Q132" s="249"/>
      <c r="R132" s="249"/>
      <c r="S132" s="249"/>
      <c r="T132" s="249"/>
      <c r="U132" s="249"/>
      <c r="V132" s="249"/>
      <c r="W132" s="249"/>
      <c r="X132" s="249"/>
      <c r="Y132" s="249"/>
      <c r="Z132" s="249"/>
      <c r="AA132" s="249"/>
      <c r="AB132" s="249"/>
      <c r="AC132" s="249"/>
      <c r="AD132" s="249"/>
      <c r="AE132" s="249"/>
      <c r="AF132" s="249"/>
      <c r="AG132" s="249"/>
      <c r="AH132" s="249"/>
      <c r="AI132" s="249"/>
      <c r="AJ132" s="249"/>
      <c r="AK132" s="249"/>
      <c r="AL132" s="249"/>
      <c r="AM132" s="249"/>
      <c r="AN132" s="249"/>
      <c r="AO132" s="249"/>
      <c r="AP132" s="249"/>
      <c r="AQ132" s="249"/>
      <c r="AR132" s="249"/>
      <c r="AS132" s="249"/>
      <c r="AT132" s="249"/>
      <c r="AU132" s="249"/>
      <c r="AV132" s="249"/>
      <c r="AW132" s="249"/>
      <c r="AX132" s="249"/>
      <c r="AY132" s="249"/>
      <c r="AZ132" s="249"/>
      <c r="BA132" s="249"/>
      <c r="BB132" s="249"/>
      <c r="BC132" s="249"/>
      <c r="BD132" s="249"/>
    </row>
    <row r="133" spans="15:56">
      <c r="O133" s="249"/>
      <c r="P133" s="249"/>
      <c r="Q133" s="249"/>
      <c r="R133" s="249"/>
      <c r="S133" s="249"/>
      <c r="T133" s="249"/>
      <c r="U133" s="249"/>
      <c r="V133" s="249"/>
      <c r="W133" s="249"/>
      <c r="X133" s="249"/>
      <c r="Y133" s="249"/>
      <c r="Z133" s="249"/>
      <c r="AA133" s="249"/>
      <c r="AB133" s="249"/>
      <c r="AC133" s="249"/>
      <c r="AD133" s="249"/>
      <c r="AE133" s="249"/>
      <c r="AF133" s="249"/>
      <c r="AG133" s="249"/>
      <c r="AH133" s="249"/>
      <c r="AI133" s="249"/>
      <c r="AJ133" s="249"/>
      <c r="AK133" s="249"/>
      <c r="AL133" s="249"/>
      <c r="AM133" s="249"/>
      <c r="AN133" s="249"/>
      <c r="AO133" s="249"/>
      <c r="AP133" s="249"/>
      <c r="AQ133" s="249"/>
      <c r="AR133" s="249"/>
      <c r="AS133" s="249"/>
      <c r="AT133" s="249"/>
      <c r="AU133" s="249"/>
      <c r="AV133" s="249"/>
      <c r="AW133" s="249"/>
      <c r="AX133" s="249"/>
      <c r="AY133" s="249"/>
      <c r="AZ133" s="249"/>
      <c r="BA133" s="249"/>
      <c r="BB133" s="249"/>
      <c r="BC133" s="249"/>
      <c r="BD133" s="249"/>
    </row>
    <row r="134" spans="15:56">
      <c r="O134" s="249"/>
      <c r="P134" s="249"/>
      <c r="Q134" s="249"/>
      <c r="R134" s="249"/>
      <c r="S134" s="249"/>
      <c r="T134" s="249"/>
      <c r="U134" s="249"/>
      <c r="V134" s="249"/>
      <c r="W134" s="249"/>
      <c r="X134" s="249"/>
      <c r="Y134" s="249"/>
      <c r="Z134" s="249"/>
      <c r="AA134" s="249"/>
      <c r="AB134" s="249"/>
      <c r="AC134" s="249"/>
      <c r="AD134" s="249"/>
      <c r="AE134" s="249"/>
      <c r="AF134" s="249"/>
      <c r="AG134" s="249"/>
      <c r="AH134" s="249"/>
      <c r="AI134" s="249"/>
      <c r="AJ134" s="249"/>
      <c r="AK134" s="249"/>
      <c r="AL134" s="249"/>
      <c r="AM134" s="249"/>
      <c r="AN134" s="249"/>
      <c r="AO134" s="249"/>
      <c r="AP134" s="249"/>
      <c r="AQ134" s="249"/>
      <c r="AR134" s="249"/>
      <c r="AS134" s="249"/>
      <c r="AT134" s="249"/>
      <c r="AU134" s="249"/>
      <c r="AV134" s="249"/>
      <c r="AW134" s="249"/>
      <c r="AX134" s="249"/>
      <c r="AY134" s="249"/>
      <c r="AZ134" s="249"/>
      <c r="BA134" s="249"/>
      <c r="BB134" s="249"/>
      <c r="BC134" s="249"/>
      <c r="BD134" s="249"/>
    </row>
    <row r="135" spans="15:56">
      <c r="O135" s="249"/>
      <c r="P135" s="249"/>
      <c r="Q135" s="249"/>
      <c r="R135" s="249"/>
      <c r="S135" s="249"/>
      <c r="T135" s="249"/>
      <c r="U135" s="249"/>
      <c r="V135" s="249"/>
      <c r="W135" s="249"/>
      <c r="X135" s="249"/>
      <c r="Y135" s="249"/>
      <c r="Z135" s="249"/>
      <c r="AA135" s="249"/>
      <c r="AB135" s="249"/>
      <c r="AC135" s="249"/>
      <c r="AD135" s="249"/>
      <c r="AE135" s="249"/>
      <c r="AF135" s="249"/>
      <c r="AG135" s="249"/>
      <c r="AH135" s="249"/>
      <c r="AI135" s="249"/>
      <c r="AJ135" s="249"/>
      <c r="AK135" s="249"/>
      <c r="AL135" s="249"/>
      <c r="AM135" s="249"/>
      <c r="AN135" s="249"/>
      <c r="AO135" s="249"/>
      <c r="AP135" s="249"/>
      <c r="AQ135" s="249"/>
      <c r="AR135" s="249"/>
      <c r="AS135" s="249"/>
      <c r="AT135" s="249"/>
      <c r="AU135" s="249"/>
      <c r="AV135" s="249"/>
      <c r="AW135" s="249"/>
      <c r="AX135" s="249"/>
      <c r="AY135" s="249"/>
      <c r="AZ135" s="249"/>
      <c r="BA135" s="249"/>
      <c r="BB135" s="249"/>
      <c r="BC135" s="249"/>
      <c r="BD135" s="249"/>
    </row>
    <row r="136" spans="15:56">
      <c r="O136" s="249"/>
      <c r="P136" s="249"/>
      <c r="Q136" s="249"/>
      <c r="R136" s="249"/>
      <c r="S136" s="249"/>
      <c r="T136" s="249"/>
      <c r="U136" s="249"/>
      <c r="V136" s="249"/>
      <c r="W136" s="249"/>
      <c r="X136" s="249"/>
      <c r="Y136" s="249"/>
      <c r="Z136" s="249"/>
      <c r="AA136" s="249"/>
      <c r="AB136" s="249"/>
      <c r="AC136" s="249"/>
      <c r="AD136" s="249"/>
      <c r="AE136" s="249"/>
      <c r="AF136" s="249"/>
      <c r="AG136" s="249"/>
      <c r="AH136" s="249"/>
      <c r="AI136" s="249"/>
      <c r="AJ136" s="249"/>
      <c r="AK136" s="249"/>
      <c r="AL136" s="249"/>
      <c r="AM136" s="249"/>
      <c r="AN136" s="249"/>
      <c r="AO136" s="249"/>
      <c r="AP136" s="249"/>
      <c r="AQ136" s="249"/>
      <c r="AR136" s="249"/>
      <c r="AS136" s="249"/>
      <c r="AT136" s="249"/>
      <c r="AU136" s="249"/>
      <c r="AV136" s="249"/>
      <c r="AW136" s="249"/>
      <c r="AX136" s="249"/>
      <c r="AY136" s="249"/>
      <c r="AZ136" s="249"/>
      <c r="BA136" s="249"/>
      <c r="BB136" s="249"/>
      <c r="BC136" s="249"/>
      <c r="BD136" s="249"/>
    </row>
    <row r="137" spans="15:56"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Z137" s="249"/>
      <c r="AA137" s="249"/>
      <c r="AB137" s="249"/>
      <c r="AC137" s="249"/>
      <c r="AD137" s="249"/>
      <c r="AE137" s="249"/>
      <c r="AF137" s="249"/>
      <c r="AG137" s="249"/>
      <c r="AH137" s="249"/>
      <c r="AI137" s="249"/>
      <c r="AJ137" s="249"/>
      <c r="AK137" s="249"/>
      <c r="AL137" s="249"/>
      <c r="AM137" s="249"/>
      <c r="AN137" s="249"/>
      <c r="AO137" s="249"/>
      <c r="AP137" s="249"/>
      <c r="AQ137" s="249"/>
      <c r="AR137" s="249"/>
      <c r="AS137" s="249"/>
      <c r="AT137" s="249"/>
      <c r="AU137" s="249"/>
      <c r="AV137" s="249"/>
      <c r="AW137" s="249"/>
      <c r="AX137" s="249"/>
      <c r="AY137" s="249"/>
      <c r="AZ137" s="249"/>
      <c r="BA137" s="249"/>
      <c r="BB137" s="249"/>
      <c r="BC137" s="249"/>
      <c r="BD137" s="249"/>
    </row>
    <row r="138" spans="15:56"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  <c r="AJ138" s="249"/>
      <c r="AK138" s="249"/>
      <c r="AL138" s="249"/>
      <c r="AM138" s="249"/>
      <c r="AN138" s="249"/>
      <c r="AO138" s="249"/>
      <c r="AP138" s="249"/>
      <c r="AQ138" s="249"/>
      <c r="AR138" s="249"/>
      <c r="AS138" s="249"/>
      <c r="AT138" s="249"/>
      <c r="AU138" s="249"/>
      <c r="AV138" s="249"/>
      <c r="AW138" s="249"/>
      <c r="AX138" s="249"/>
      <c r="AY138" s="249"/>
      <c r="AZ138" s="249"/>
      <c r="BA138" s="249"/>
      <c r="BB138" s="249"/>
      <c r="BC138" s="249"/>
      <c r="BD138" s="249"/>
    </row>
    <row r="139" spans="15:56">
      <c r="O139" s="249"/>
      <c r="P139" s="249"/>
      <c r="Q139" s="249"/>
      <c r="R139" s="249"/>
      <c r="S139" s="249"/>
      <c r="T139" s="249"/>
      <c r="U139" s="249"/>
      <c r="V139" s="249"/>
      <c r="W139" s="249"/>
      <c r="X139" s="249"/>
      <c r="Y139" s="249"/>
      <c r="Z139" s="249"/>
      <c r="AA139" s="249"/>
      <c r="AB139" s="249"/>
      <c r="AC139" s="249"/>
      <c r="AD139" s="249"/>
      <c r="AE139" s="249"/>
      <c r="AF139" s="249"/>
      <c r="AG139" s="249"/>
      <c r="AH139" s="249"/>
      <c r="AI139" s="249"/>
      <c r="AJ139" s="249"/>
      <c r="AK139" s="249"/>
      <c r="AL139" s="249"/>
      <c r="AM139" s="249"/>
      <c r="AN139" s="249"/>
      <c r="AO139" s="249"/>
      <c r="AP139" s="249"/>
      <c r="AQ139" s="249"/>
      <c r="AR139" s="249"/>
      <c r="AS139" s="249"/>
      <c r="AT139" s="249"/>
      <c r="AU139" s="249"/>
      <c r="AV139" s="249"/>
      <c r="AW139" s="249"/>
      <c r="AX139" s="249"/>
      <c r="AY139" s="249"/>
      <c r="AZ139" s="249"/>
      <c r="BA139" s="249"/>
      <c r="BB139" s="249"/>
      <c r="BC139" s="249"/>
      <c r="BD139" s="249"/>
    </row>
    <row r="140" spans="15:56">
      <c r="O140" s="249"/>
      <c r="P140" s="249"/>
      <c r="Q140" s="249"/>
      <c r="R140" s="249"/>
      <c r="S140" s="249"/>
      <c r="T140" s="249"/>
      <c r="U140" s="249"/>
      <c r="V140" s="249"/>
      <c r="W140" s="249"/>
      <c r="X140" s="249"/>
      <c r="Y140" s="249"/>
      <c r="Z140" s="249"/>
      <c r="AA140" s="249"/>
      <c r="AB140" s="249"/>
      <c r="AC140" s="249"/>
      <c r="AD140" s="249"/>
      <c r="AE140" s="249"/>
      <c r="AF140" s="249"/>
      <c r="AG140" s="249"/>
      <c r="AH140" s="249"/>
      <c r="AI140" s="249"/>
      <c r="AJ140" s="249"/>
      <c r="AK140" s="249"/>
      <c r="AL140" s="249"/>
      <c r="AM140" s="249"/>
      <c r="AN140" s="249"/>
      <c r="AO140" s="249"/>
      <c r="AP140" s="249"/>
      <c r="AQ140" s="249"/>
      <c r="AR140" s="249"/>
      <c r="AS140" s="249"/>
      <c r="AT140" s="249"/>
      <c r="AU140" s="249"/>
      <c r="AV140" s="249"/>
      <c r="AW140" s="249"/>
      <c r="AX140" s="249"/>
      <c r="AY140" s="249"/>
      <c r="AZ140" s="249"/>
      <c r="BA140" s="249"/>
      <c r="BB140" s="249"/>
      <c r="BC140" s="249"/>
      <c r="BD140" s="249"/>
    </row>
    <row r="141" spans="15:56">
      <c r="O141" s="249"/>
      <c r="P141" s="249"/>
      <c r="Q141" s="249"/>
      <c r="R141" s="249"/>
      <c r="S141" s="249"/>
      <c r="T141" s="249"/>
      <c r="U141" s="249"/>
      <c r="V141" s="249"/>
      <c r="W141" s="249"/>
      <c r="X141" s="249"/>
      <c r="Y141" s="249"/>
      <c r="Z141" s="249"/>
      <c r="AA141" s="249"/>
      <c r="AB141" s="249"/>
      <c r="AC141" s="249"/>
      <c r="AD141" s="249"/>
      <c r="AE141" s="249"/>
      <c r="AF141" s="249"/>
      <c r="AG141" s="249"/>
      <c r="AH141" s="249"/>
      <c r="AI141" s="249"/>
      <c r="AJ141" s="249"/>
      <c r="AK141" s="249"/>
      <c r="AL141" s="249"/>
      <c r="AM141" s="249"/>
      <c r="AN141" s="249"/>
      <c r="AO141" s="249"/>
      <c r="AP141" s="249"/>
      <c r="AQ141" s="249"/>
      <c r="AR141" s="249"/>
      <c r="AS141" s="249"/>
      <c r="AT141" s="249"/>
      <c r="AU141" s="249"/>
      <c r="AV141" s="249"/>
      <c r="AW141" s="249"/>
      <c r="AX141" s="249"/>
      <c r="AY141" s="249"/>
      <c r="AZ141" s="249"/>
      <c r="BA141" s="249"/>
      <c r="BB141" s="249"/>
      <c r="BC141" s="249"/>
      <c r="BD141" s="249"/>
    </row>
    <row r="142" spans="15:56">
      <c r="O142" s="249"/>
      <c r="P142" s="249"/>
      <c r="Q142" s="249"/>
      <c r="R142" s="249"/>
      <c r="S142" s="249"/>
      <c r="T142" s="249"/>
      <c r="U142" s="249"/>
      <c r="V142" s="249"/>
      <c r="W142" s="249"/>
      <c r="X142" s="249"/>
      <c r="Y142" s="249"/>
      <c r="Z142" s="249"/>
      <c r="AA142" s="249"/>
      <c r="AB142" s="249"/>
      <c r="AC142" s="249"/>
      <c r="AD142" s="249"/>
      <c r="AE142" s="249"/>
      <c r="AF142" s="249"/>
      <c r="AG142" s="249"/>
      <c r="AH142" s="249"/>
      <c r="AI142" s="249"/>
      <c r="AJ142" s="249"/>
      <c r="AK142" s="249"/>
      <c r="AL142" s="249"/>
      <c r="AM142" s="249"/>
      <c r="AN142" s="249"/>
      <c r="AO142" s="249"/>
      <c r="AP142" s="249"/>
      <c r="AQ142" s="249"/>
      <c r="AR142" s="249"/>
      <c r="AS142" s="249"/>
      <c r="AT142" s="249"/>
      <c r="AU142" s="249"/>
      <c r="AV142" s="249"/>
      <c r="AW142" s="249"/>
      <c r="AX142" s="249"/>
      <c r="AY142" s="249"/>
      <c r="AZ142" s="249"/>
      <c r="BA142" s="249"/>
      <c r="BB142" s="249"/>
      <c r="BC142" s="249"/>
      <c r="BD142" s="249"/>
    </row>
    <row r="143" spans="15:56">
      <c r="O143" s="249"/>
      <c r="P143" s="249"/>
      <c r="Q143" s="249"/>
      <c r="R143" s="249"/>
      <c r="S143" s="249"/>
      <c r="T143" s="249"/>
      <c r="U143" s="249"/>
      <c r="V143" s="249"/>
      <c r="W143" s="249"/>
      <c r="X143" s="249"/>
      <c r="Y143" s="249"/>
      <c r="Z143" s="249"/>
      <c r="AA143" s="249"/>
      <c r="AB143" s="249"/>
      <c r="AC143" s="249"/>
      <c r="AD143" s="249"/>
      <c r="AE143" s="249"/>
      <c r="AF143" s="249"/>
      <c r="AG143" s="249"/>
      <c r="AH143" s="249"/>
      <c r="AI143" s="249"/>
      <c r="AJ143" s="249"/>
      <c r="AK143" s="249"/>
      <c r="AL143" s="249"/>
      <c r="AM143" s="249"/>
      <c r="AN143" s="249"/>
      <c r="AO143" s="249"/>
      <c r="AP143" s="249"/>
      <c r="AQ143" s="249"/>
      <c r="AR143" s="249"/>
      <c r="AS143" s="249"/>
      <c r="AT143" s="249"/>
      <c r="AU143" s="249"/>
      <c r="AV143" s="249"/>
      <c r="AW143" s="249"/>
      <c r="AX143" s="249"/>
      <c r="AY143" s="249"/>
      <c r="AZ143" s="249"/>
      <c r="BA143" s="249"/>
      <c r="BB143" s="249"/>
      <c r="BC143" s="249"/>
      <c r="BD143" s="249"/>
    </row>
    <row r="144" spans="15:56">
      <c r="O144" s="249"/>
      <c r="P144" s="249"/>
      <c r="Q144" s="249"/>
      <c r="R144" s="249"/>
      <c r="S144" s="249"/>
      <c r="T144" s="249"/>
      <c r="U144" s="249"/>
      <c r="V144" s="249"/>
      <c r="W144" s="249"/>
      <c r="X144" s="249"/>
      <c r="Y144" s="249"/>
      <c r="Z144" s="249"/>
      <c r="AA144" s="249"/>
      <c r="AB144" s="249"/>
      <c r="AC144" s="249"/>
      <c r="AD144" s="249"/>
      <c r="AE144" s="249"/>
      <c r="AF144" s="249"/>
      <c r="AG144" s="249"/>
      <c r="AH144" s="249"/>
      <c r="AI144" s="249"/>
      <c r="AJ144" s="249"/>
      <c r="AK144" s="249"/>
      <c r="AL144" s="249"/>
      <c r="AM144" s="249"/>
      <c r="AN144" s="249"/>
      <c r="AO144" s="249"/>
      <c r="AP144" s="249"/>
      <c r="AQ144" s="249"/>
      <c r="AR144" s="249"/>
      <c r="AS144" s="249"/>
      <c r="AT144" s="249"/>
      <c r="AU144" s="249"/>
      <c r="AV144" s="249"/>
      <c r="AW144" s="249"/>
      <c r="AX144" s="249"/>
      <c r="AY144" s="249"/>
      <c r="AZ144" s="249"/>
      <c r="BA144" s="249"/>
      <c r="BB144" s="249"/>
      <c r="BC144" s="249"/>
      <c r="BD144" s="249"/>
    </row>
    <row r="145" spans="15:56">
      <c r="O145" s="249"/>
      <c r="P145" s="249"/>
      <c r="Q145" s="249"/>
      <c r="R145" s="249"/>
      <c r="S145" s="249"/>
      <c r="T145" s="249"/>
      <c r="U145" s="249"/>
      <c r="V145" s="249"/>
      <c r="W145" s="249"/>
      <c r="X145" s="249"/>
      <c r="Y145" s="249"/>
      <c r="Z145" s="249"/>
      <c r="AA145" s="249"/>
      <c r="AB145" s="249"/>
      <c r="AC145" s="249"/>
      <c r="AD145" s="249"/>
      <c r="AE145" s="249"/>
      <c r="AF145" s="249"/>
      <c r="AG145" s="249"/>
      <c r="AH145" s="249"/>
      <c r="AI145" s="249"/>
      <c r="AJ145" s="249"/>
      <c r="AK145" s="249"/>
      <c r="AL145" s="249"/>
      <c r="AM145" s="249"/>
      <c r="AN145" s="249"/>
      <c r="AO145" s="249"/>
      <c r="AP145" s="249"/>
      <c r="AQ145" s="249"/>
      <c r="AR145" s="249"/>
      <c r="AS145" s="249"/>
      <c r="AT145" s="249"/>
      <c r="AU145" s="249"/>
      <c r="AV145" s="249"/>
      <c r="AW145" s="249"/>
      <c r="AX145" s="249"/>
      <c r="AY145" s="249"/>
      <c r="AZ145" s="249"/>
      <c r="BA145" s="249"/>
      <c r="BB145" s="249"/>
      <c r="BC145" s="249"/>
      <c r="BD145" s="249"/>
    </row>
    <row r="146" spans="15:56">
      <c r="O146" s="249"/>
      <c r="P146" s="249"/>
      <c r="Q146" s="249"/>
      <c r="R146" s="249"/>
      <c r="S146" s="249"/>
      <c r="T146" s="249"/>
      <c r="U146" s="249"/>
      <c r="V146" s="249"/>
      <c r="W146" s="249"/>
      <c r="X146" s="249"/>
      <c r="Y146" s="249"/>
      <c r="Z146" s="249"/>
      <c r="AA146" s="249"/>
      <c r="AB146" s="249"/>
      <c r="AC146" s="249"/>
      <c r="AD146" s="249"/>
      <c r="AE146" s="249"/>
      <c r="AF146" s="249"/>
      <c r="AG146" s="249"/>
      <c r="AH146" s="249"/>
      <c r="AI146" s="249"/>
      <c r="AJ146" s="249"/>
      <c r="AK146" s="249"/>
      <c r="AL146" s="249"/>
      <c r="AM146" s="249"/>
      <c r="AN146" s="249"/>
      <c r="AO146" s="249"/>
      <c r="AP146" s="249"/>
      <c r="AQ146" s="249"/>
      <c r="AR146" s="249"/>
      <c r="AS146" s="249"/>
      <c r="AT146" s="249"/>
      <c r="AU146" s="249"/>
      <c r="AV146" s="249"/>
      <c r="AW146" s="249"/>
      <c r="AX146" s="249"/>
      <c r="AY146" s="249"/>
      <c r="AZ146" s="249"/>
      <c r="BA146" s="249"/>
      <c r="BB146" s="249"/>
      <c r="BC146" s="249"/>
      <c r="BD146" s="249"/>
    </row>
    <row r="147" spans="15:56">
      <c r="O147" s="249"/>
      <c r="P147" s="249"/>
      <c r="Q147" s="249"/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249"/>
      <c r="AI147" s="249"/>
      <c r="AJ147" s="249"/>
      <c r="AK147" s="249"/>
      <c r="AL147" s="249"/>
      <c r="AM147" s="249"/>
      <c r="AN147" s="249"/>
      <c r="AO147" s="249"/>
      <c r="AP147" s="249"/>
      <c r="AQ147" s="249"/>
      <c r="AR147" s="249"/>
      <c r="AS147" s="249"/>
      <c r="AT147" s="249"/>
      <c r="AU147" s="249"/>
      <c r="AV147" s="249"/>
      <c r="AW147" s="249"/>
      <c r="AX147" s="249"/>
      <c r="AY147" s="249"/>
      <c r="AZ147" s="249"/>
      <c r="BA147" s="249"/>
      <c r="BB147" s="249"/>
      <c r="BC147" s="249"/>
      <c r="BD147" s="249"/>
    </row>
    <row r="148" spans="15:56">
      <c r="O148" s="249"/>
      <c r="P148" s="249"/>
      <c r="Q148" s="249"/>
      <c r="R148" s="249"/>
      <c r="S148" s="249"/>
      <c r="T148" s="249"/>
      <c r="U148" s="249"/>
      <c r="V148" s="249"/>
      <c r="W148" s="249"/>
      <c r="X148" s="249"/>
      <c r="Y148" s="249"/>
      <c r="Z148" s="249"/>
      <c r="AA148" s="249"/>
      <c r="AB148" s="249"/>
      <c r="AC148" s="249"/>
      <c r="AD148" s="249"/>
      <c r="AE148" s="249"/>
      <c r="AF148" s="249"/>
      <c r="AG148" s="249"/>
      <c r="AH148" s="249"/>
      <c r="AI148" s="249"/>
      <c r="AJ148" s="249"/>
      <c r="AK148" s="249"/>
      <c r="AL148" s="249"/>
      <c r="AM148" s="249"/>
      <c r="AN148" s="249"/>
      <c r="AO148" s="249"/>
      <c r="AP148" s="249"/>
      <c r="AQ148" s="249"/>
      <c r="AR148" s="249"/>
      <c r="AS148" s="249"/>
      <c r="AT148" s="249"/>
      <c r="AU148" s="249"/>
      <c r="AV148" s="249"/>
      <c r="AW148" s="249"/>
      <c r="AX148" s="249"/>
      <c r="AY148" s="249"/>
      <c r="AZ148" s="249"/>
      <c r="BA148" s="249"/>
      <c r="BB148" s="249"/>
      <c r="BC148" s="249"/>
      <c r="BD148" s="249"/>
    </row>
    <row r="149" spans="15:56">
      <c r="O149" s="249"/>
      <c r="P149" s="249"/>
      <c r="Q149" s="249"/>
      <c r="R149" s="249"/>
      <c r="S149" s="249"/>
      <c r="T149" s="249"/>
      <c r="U149" s="249"/>
      <c r="V149" s="249"/>
      <c r="W149" s="249"/>
      <c r="X149" s="249"/>
      <c r="Y149" s="249"/>
      <c r="Z149" s="249"/>
      <c r="AA149" s="249"/>
      <c r="AB149" s="249"/>
      <c r="AC149" s="249"/>
      <c r="AD149" s="249"/>
      <c r="AE149" s="249"/>
      <c r="AF149" s="249"/>
      <c r="AG149" s="249"/>
      <c r="AH149" s="249"/>
      <c r="AI149" s="249"/>
      <c r="AJ149" s="249"/>
      <c r="AK149" s="249"/>
      <c r="AL149" s="249"/>
      <c r="AM149" s="249"/>
      <c r="AN149" s="249"/>
      <c r="AO149" s="249"/>
      <c r="AP149" s="249"/>
      <c r="AQ149" s="249"/>
      <c r="AR149" s="249"/>
      <c r="AS149" s="249"/>
      <c r="AT149" s="249"/>
      <c r="AU149" s="249"/>
      <c r="AV149" s="249"/>
      <c r="AW149" s="249"/>
      <c r="AX149" s="249"/>
      <c r="AY149" s="249"/>
      <c r="AZ149" s="249"/>
      <c r="BA149" s="249"/>
      <c r="BB149" s="249"/>
      <c r="BC149" s="249"/>
      <c r="BD149" s="249"/>
    </row>
    <row r="150" spans="15:56">
      <c r="O150" s="249"/>
      <c r="P150" s="249"/>
      <c r="Q150" s="249"/>
      <c r="R150" s="249"/>
      <c r="S150" s="249"/>
      <c r="T150" s="249"/>
      <c r="U150" s="249"/>
      <c r="V150" s="249"/>
      <c r="W150" s="249"/>
      <c r="X150" s="249"/>
      <c r="Y150" s="249"/>
      <c r="Z150" s="249"/>
      <c r="AA150" s="249"/>
      <c r="AB150" s="249"/>
      <c r="AC150" s="249"/>
      <c r="AD150" s="249"/>
      <c r="AE150" s="249"/>
      <c r="AF150" s="249"/>
      <c r="AG150" s="249"/>
      <c r="AH150" s="249"/>
      <c r="AI150" s="249"/>
      <c r="AJ150" s="249"/>
      <c r="AK150" s="249"/>
      <c r="AL150" s="249"/>
      <c r="AM150" s="249"/>
      <c r="AN150" s="249"/>
      <c r="AO150" s="249"/>
      <c r="AP150" s="249"/>
      <c r="AQ150" s="249"/>
      <c r="AR150" s="249"/>
      <c r="AS150" s="249"/>
      <c r="AT150" s="249"/>
      <c r="AU150" s="249"/>
      <c r="AV150" s="249"/>
      <c r="AW150" s="249"/>
      <c r="AX150" s="249"/>
      <c r="AY150" s="249"/>
      <c r="AZ150" s="249"/>
      <c r="BA150" s="249"/>
      <c r="BB150" s="249"/>
      <c r="BC150" s="249"/>
      <c r="BD150" s="249"/>
    </row>
    <row r="151" spans="15:56">
      <c r="O151" s="249"/>
      <c r="P151" s="249"/>
      <c r="Q151" s="249"/>
      <c r="R151" s="249"/>
      <c r="S151" s="249"/>
      <c r="T151" s="249"/>
      <c r="U151" s="249"/>
      <c r="V151" s="249"/>
      <c r="W151" s="249"/>
      <c r="X151" s="249"/>
      <c r="Y151" s="249"/>
      <c r="Z151" s="249"/>
      <c r="AA151" s="249"/>
      <c r="AB151" s="249"/>
      <c r="AC151" s="249"/>
      <c r="AD151" s="249"/>
      <c r="AE151" s="249"/>
      <c r="AF151" s="249"/>
      <c r="AG151" s="249"/>
      <c r="AH151" s="249"/>
      <c r="AI151" s="249"/>
      <c r="AJ151" s="249"/>
      <c r="AK151" s="249"/>
      <c r="AL151" s="249"/>
      <c r="AM151" s="249"/>
      <c r="AN151" s="249"/>
      <c r="AO151" s="249"/>
      <c r="AP151" s="249"/>
      <c r="AQ151" s="249"/>
      <c r="AR151" s="249"/>
      <c r="AS151" s="249"/>
      <c r="AT151" s="249"/>
      <c r="AU151" s="249"/>
      <c r="AV151" s="249"/>
      <c r="AW151" s="249"/>
      <c r="AX151" s="249"/>
      <c r="AY151" s="249"/>
      <c r="AZ151" s="249"/>
      <c r="BA151" s="249"/>
      <c r="BB151" s="249"/>
      <c r="BC151" s="249"/>
      <c r="BD151" s="249"/>
    </row>
    <row r="152" spans="15:56">
      <c r="O152" s="249"/>
      <c r="P152" s="249"/>
      <c r="Q152" s="249"/>
      <c r="R152" s="249"/>
      <c r="S152" s="249"/>
      <c r="T152" s="249"/>
      <c r="U152" s="249"/>
      <c r="V152" s="249"/>
      <c r="W152" s="249"/>
      <c r="X152" s="249"/>
      <c r="Y152" s="249"/>
      <c r="Z152" s="249"/>
      <c r="AA152" s="249"/>
      <c r="AB152" s="249"/>
      <c r="AC152" s="249"/>
      <c r="AD152" s="249"/>
      <c r="AE152" s="249"/>
      <c r="AF152" s="249"/>
      <c r="AG152" s="249"/>
      <c r="AH152" s="249"/>
      <c r="AI152" s="249"/>
      <c r="AJ152" s="249"/>
      <c r="AK152" s="249"/>
      <c r="AL152" s="249"/>
      <c r="AM152" s="249"/>
      <c r="AN152" s="249"/>
      <c r="AO152" s="249"/>
      <c r="AP152" s="249"/>
      <c r="AQ152" s="249"/>
      <c r="AR152" s="249"/>
      <c r="AS152" s="249"/>
      <c r="AT152" s="249"/>
      <c r="AU152" s="249"/>
      <c r="AV152" s="249"/>
      <c r="AW152" s="249"/>
      <c r="AX152" s="249"/>
      <c r="AY152" s="249"/>
      <c r="AZ152" s="249"/>
      <c r="BA152" s="249"/>
      <c r="BB152" s="249"/>
      <c r="BC152" s="249"/>
      <c r="BD152" s="249"/>
    </row>
    <row r="153" spans="15:56">
      <c r="O153" s="249"/>
      <c r="P153" s="249"/>
      <c r="Q153" s="249"/>
      <c r="R153" s="249"/>
      <c r="S153" s="249"/>
      <c r="T153" s="249"/>
      <c r="U153" s="249"/>
      <c r="V153" s="249"/>
      <c r="W153" s="249"/>
      <c r="X153" s="249"/>
      <c r="Y153" s="249"/>
      <c r="Z153" s="249"/>
      <c r="AA153" s="249"/>
      <c r="AB153" s="249"/>
      <c r="AC153" s="249"/>
      <c r="AD153" s="249"/>
      <c r="AE153" s="249"/>
      <c r="AF153" s="249"/>
      <c r="AG153" s="249"/>
      <c r="AH153" s="249"/>
      <c r="AI153" s="249"/>
      <c r="AJ153" s="249"/>
      <c r="AK153" s="249"/>
      <c r="AL153" s="249"/>
      <c r="AM153" s="249"/>
      <c r="AN153" s="249"/>
      <c r="AO153" s="249"/>
      <c r="AP153" s="249"/>
      <c r="AQ153" s="249"/>
      <c r="AR153" s="249"/>
      <c r="AS153" s="249"/>
      <c r="AT153" s="249"/>
      <c r="AU153" s="249"/>
      <c r="AV153" s="249"/>
      <c r="AW153" s="249"/>
      <c r="AX153" s="249"/>
      <c r="AY153" s="249"/>
      <c r="AZ153" s="249"/>
      <c r="BA153" s="249"/>
      <c r="BB153" s="249"/>
      <c r="BC153" s="249"/>
      <c r="BD153" s="249"/>
    </row>
    <row r="154" spans="15:56">
      <c r="O154" s="249"/>
      <c r="P154" s="249"/>
      <c r="Q154" s="249"/>
      <c r="R154" s="249"/>
      <c r="S154" s="249"/>
      <c r="T154" s="249"/>
      <c r="U154" s="249"/>
      <c r="V154" s="249"/>
      <c r="W154" s="249"/>
      <c r="X154" s="249"/>
      <c r="Y154" s="249"/>
      <c r="Z154" s="249"/>
      <c r="AA154" s="249"/>
      <c r="AB154" s="249"/>
      <c r="AC154" s="249"/>
      <c r="AD154" s="249"/>
      <c r="AE154" s="249"/>
      <c r="AF154" s="249"/>
      <c r="AG154" s="249"/>
      <c r="AH154" s="249"/>
      <c r="AI154" s="249"/>
      <c r="AJ154" s="249"/>
      <c r="AK154" s="249"/>
      <c r="AL154" s="249"/>
      <c r="AM154" s="249"/>
      <c r="AN154" s="249"/>
      <c r="AO154" s="249"/>
      <c r="AP154" s="249"/>
      <c r="AQ154" s="249"/>
      <c r="AR154" s="249"/>
      <c r="AS154" s="249"/>
      <c r="AT154" s="249"/>
      <c r="AU154" s="249"/>
      <c r="AV154" s="249"/>
      <c r="AW154" s="249"/>
      <c r="AX154" s="249"/>
      <c r="AY154" s="249"/>
      <c r="AZ154" s="249"/>
      <c r="BA154" s="249"/>
      <c r="BB154" s="249"/>
      <c r="BC154" s="249"/>
      <c r="BD154" s="249"/>
    </row>
    <row r="155" spans="15:56">
      <c r="O155" s="249"/>
      <c r="P155" s="249"/>
      <c r="Q155" s="249"/>
      <c r="R155" s="249"/>
      <c r="S155" s="249"/>
      <c r="T155" s="249"/>
      <c r="U155" s="249"/>
      <c r="V155" s="249"/>
      <c r="W155" s="249"/>
      <c r="X155" s="249"/>
      <c r="Y155" s="249"/>
      <c r="Z155" s="249"/>
      <c r="AA155" s="249"/>
      <c r="AB155" s="249"/>
      <c r="AC155" s="249"/>
      <c r="AD155" s="249"/>
      <c r="AE155" s="249"/>
      <c r="AF155" s="249"/>
      <c r="AG155" s="249"/>
      <c r="AH155" s="249"/>
      <c r="AI155" s="249"/>
      <c r="AJ155" s="249"/>
      <c r="AK155" s="249"/>
      <c r="AL155" s="249"/>
      <c r="AM155" s="249"/>
      <c r="AN155" s="249"/>
      <c r="AO155" s="249"/>
      <c r="AP155" s="249"/>
      <c r="AQ155" s="249"/>
      <c r="AR155" s="249"/>
      <c r="AS155" s="249"/>
      <c r="AT155" s="249"/>
      <c r="AU155" s="249"/>
      <c r="AV155" s="249"/>
      <c r="AW155" s="249"/>
      <c r="AX155" s="249"/>
      <c r="AY155" s="249"/>
      <c r="AZ155" s="249"/>
      <c r="BA155" s="249"/>
      <c r="BB155" s="249"/>
      <c r="BC155" s="249"/>
      <c r="BD155" s="249"/>
    </row>
    <row r="156" spans="15:56">
      <c r="O156" s="249"/>
      <c r="P156" s="249"/>
      <c r="Q156" s="249"/>
      <c r="R156" s="249"/>
      <c r="S156" s="249"/>
      <c r="T156" s="249"/>
      <c r="U156" s="249"/>
      <c r="V156" s="249"/>
      <c r="W156" s="249"/>
      <c r="X156" s="249"/>
      <c r="Y156" s="249"/>
      <c r="Z156" s="249"/>
      <c r="AA156" s="249"/>
      <c r="AB156" s="249"/>
      <c r="AC156" s="249"/>
      <c r="AD156" s="249"/>
      <c r="AE156" s="249"/>
      <c r="AF156" s="249"/>
      <c r="AG156" s="249"/>
      <c r="AH156" s="249"/>
      <c r="AI156" s="249"/>
      <c r="AJ156" s="249"/>
      <c r="AK156" s="249"/>
      <c r="AL156" s="249"/>
      <c r="AM156" s="249"/>
      <c r="AN156" s="249"/>
      <c r="AO156" s="249"/>
      <c r="AP156" s="249"/>
      <c r="AQ156" s="249"/>
      <c r="AR156" s="249"/>
      <c r="AS156" s="249"/>
      <c r="AT156" s="249"/>
      <c r="AU156" s="249"/>
      <c r="AV156" s="249"/>
      <c r="AW156" s="249"/>
      <c r="AX156" s="249"/>
      <c r="AY156" s="249"/>
      <c r="AZ156" s="249"/>
      <c r="BA156" s="249"/>
      <c r="BB156" s="249"/>
      <c r="BC156" s="249"/>
      <c r="BD156" s="249"/>
    </row>
    <row r="157" spans="15:56">
      <c r="O157" s="249"/>
      <c r="P157" s="249"/>
      <c r="Q157" s="249"/>
      <c r="R157" s="249"/>
      <c r="S157" s="249"/>
      <c r="T157" s="249"/>
      <c r="U157" s="249"/>
      <c r="V157" s="249"/>
      <c r="W157" s="249"/>
      <c r="X157" s="249"/>
      <c r="Y157" s="249"/>
      <c r="Z157" s="249"/>
      <c r="AA157" s="249"/>
      <c r="AB157" s="249"/>
      <c r="AC157" s="249"/>
      <c r="AD157" s="249"/>
      <c r="AE157" s="249"/>
      <c r="AF157" s="249"/>
      <c r="AG157" s="249"/>
      <c r="AH157" s="249"/>
      <c r="AI157" s="249"/>
      <c r="AJ157" s="249"/>
      <c r="AK157" s="249"/>
      <c r="AL157" s="249"/>
      <c r="AM157" s="249"/>
      <c r="AN157" s="249"/>
      <c r="AO157" s="249"/>
      <c r="AP157" s="249"/>
      <c r="AQ157" s="249"/>
      <c r="AR157" s="249"/>
      <c r="AS157" s="249"/>
      <c r="AT157" s="249"/>
      <c r="AU157" s="249"/>
      <c r="AV157" s="249"/>
      <c r="AW157" s="249"/>
      <c r="AX157" s="249"/>
      <c r="AY157" s="249"/>
      <c r="AZ157" s="249"/>
      <c r="BA157" s="249"/>
      <c r="BB157" s="249"/>
      <c r="BC157" s="249"/>
      <c r="BD157" s="249"/>
    </row>
    <row r="158" spans="15:56">
      <c r="O158" s="249"/>
      <c r="P158" s="249"/>
      <c r="Q158" s="249"/>
      <c r="R158" s="249"/>
      <c r="S158" s="249"/>
      <c r="T158" s="249"/>
      <c r="U158" s="249"/>
      <c r="V158" s="249"/>
      <c r="W158" s="249"/>
      <c r="X158" s="249"/>
      <c r="Y158" s="249"/>
      <c r="Z158" s="249"/>
      <c r="AA158" s="249"/>
      <c r="AB158" s="249"/>
      <c r="AC158" s="249"/>
      <c r="AD158" s="249"/>
      <c r="AE158" s="249"/>
      <c r="AF158" s="249"/>
      <c r="AG158" s="249"/>
      <c r="AH158" s="249"/>
      <c r="AI158" s="249"/>
      <c r="AJ158" s="249"/>
      <c r="AK158" s="249"/>
      <c r="AL158" s="249"/>
      <c r="AM158" s="249"/>
      <c r="AN158" s="249"/>
      <c r="AO158" s="249"/>
      <c r="AP158" s="249"/>
      <c r="AQ158" s="249"/>
      <c r="AR158" s="249"/>
      <c r="AS158" s="249"/>
      <c r="AT158" s="249"/>
      <c r="AU158" s="249"/>
      <c r="AV158" s="249"/>
      <c r="AW158" s="249"/>
      <c r="AX158" s="249"/>
      <c r="AY158" s="249"/>
      <c r="AZ158" s="249"/>
      <c r="BA158" s="249"/>
      <c r="BB158" s="249"/>
      <c r="BC158" s="249"/>
      <c r="BD158" s="249"/>
    </row>
    <row r="159" spans="15:56">
      <c r="O159" s="249"/>
      <c r="P159" s="249"/>
      <c r="Q159" s="249"/>
      <c r="R159" s="249"/>
      <c r="S159" s="249"/>
      <c r="T159" s="249"/>
      <c r="U159" s="249"/>
      <c r="V159" s="249"/>
      <c r="W159" s="249"/>
      <c r="X159" s="249"/>
      <c r="Y159" s="249"/>
      <c r="Z159" s="249"/>
      <c r="AA159" s="249"/>
      <c r="AB159" s="249"/>
      <c r="AC159" s="249"/>
      <c r="AD159" s="249"/>
      <c r="AE159" s="249"/>
      <c r="AF159" s="249"/>
      <c r="AG159" s="249"/>
      <c r="AH159" s="249"/>
      <c r="AI159" s="249"/>
      <c r="AJ159" s="249"/>
      <c r="AK159" s="249"/>
      <c r="AL159" s="249"/>
      <c r="AM159" s="249"/>
      <c r="AN159" s="249"/>
      <c r="AO159" s="249"/>
      <c r="AP159" s="249"/>
      <c r="AQ159" s="249"/>
      <c r="AR159" s="249"/>
      <c r="AS159" s="249"/>
      <c r="AT159" s="249"/>
      <c r="AU159" s="249"/>
      <c r="AV159" s="249"/>
      <c r="AW159" s="249"/>
      <c r="AX159" s="249"/>
      <c r="AY159" s="249"/>
      <c r="AZ159" s="249"/>
      <c r="BA159" s="249"/>
      <c r="BB159" s="249"/>
      <c r="BC159" s="249"/>
      <c r="BD159" s="249"/>
    </row>
    <row r="160" spans="15:56">
      <c r="O160" s="249"/>
      <c r="P160" s="249"/>
      <c r="Q160" s="249"/>
      <c r="R160" s="249"/>
      <c r="S160" s="249"/>
      <c r="T160" s="249"/>
      <c r="U160" s="249"/>
      <c r="V160" s="249"/>
      <c r="W160" s="249"/>
      <c r="X160" s="249"/>
      <c r="Y160" s="249"/>
      <c r="Z160" s="249"/>
      <c r="AA160" s="249"/>
      <c r="AB160" s="249"/>
      <c r="AC160" s="249"/>
      <c r="AD160" s="249"/>
      <c r="AE160" s="249"/>
      <c r="AF160" s="249"/>
      <c r="AG160" s="249"/>
      <c r="AH160" s="249"/>
      <c r="AI160" s="249"/>
      <c r="AJ160" s="249"/>
      <c r="AK160" s="249"/>
      <c r="AL160" s="249"/>
      <c r="AM160" s="249"/>
      <c r="AN160" s="249"/>
      <c r="AO160" s="249"/>
      <c r="AP160" s="249"/>
      <c r="AQ160" s="249"/>
      <c r="AR160" s="249"/>
      <c r="AS160" s="249"/>
      <c r="AT160" s="249"/>
      <c r="AU160" s="249"/>
      <c r="AV160" s="249"/>
      <c r="AW160" s="249"/>
      <c r="AX160" s="249"/>
      <c r="AY160" s="249"/>
      <c r="AZ160" s="249"/>
      <c r="BA160" s="249"/>
      <c r="BB160" s="249"/>
      <c r="BC160" s="249"/>
      <c r="BD160" s="249"/>
    </row>
    <row r="161" spans="15:56">
      <c r="O161" s="249"/>
      <c r="P161" s="249"/>
      <c r="Q161" s="249"/>
      <c r="R161" s="249"/>
      <c r="S161" s="249"/>
      <c r="T161" s="249"/>
      <c r="U161" s="249"/>
      <c r="V161" s="249"/>
      <c r="W161" s="249"/>
      <c r="X161" s="249"/>
      <c r="Y161" s="249"/>
      <c r="Z161" s="249"/>
      <c r="AA161" s="249"/>
      <c r="AB161" s="249"/>
      <c r="AC161" s="249"/>
      <c r="AD161" s="249"/>
      <c r="AE161" s="249"/>
      <c r="AF161" s="249"/>
      <c r="AG161" s="249"/>
      <c r="AH161" s="249"/>
      <c r="AI161" s="249"/>
      <c r="AJ161" s="249"/>
      <c r="AK161" s="249"/>
      <c r="AL161" s="249"/>
      <c r="AM161" s="249"/>
      <c r="AN161" s="249"/>
      <c r="AO161" s="249"/>
      <c r="AP161" s="249"/>
      <c r="AQ161" s="249"/>
      <c r="AR161" s="249"/>
      <c r="AS161" s="249"/>
      <c r="AT161" s="249"/>
      <c r="AU161" s="249"/>
      <c r="AV161" s="249"/>
      <c r="AW161" s="249"/>
      <c r="AX161" s="249"/>
      <c r="AY161" s="249"/>
      <c r="AZ161" s="249"/>
      <c r="BA161" s="249"/>
      <c r="BB161" s="249"/>
      <c r="BC161" s="249"/>
      <c r="BD161" s="249"/>
    </row>
    <row r="162" spans="15:56">
      <c r="O162" s="249"/>
      <c r="P162" s="249"/>
      <c r="Q162" s="249"/>
      <c r="R162" s="249"/>
      <c r="S162" s="249"/>
      <c r="T162" s="249"/>
      <c r="U162" s="249"/>
      <c r="V162" s="249"/>
      <c r="W162" s="249"/>
      <c r="X162" s="249"/>
      <c r="Y162" s="249"/>
      <c r="Z162" s="249"/>
      <c r="AA162" s="249"/>
      <c r="AB162" s="249"/>
      <c r="AC162" s="249"/>
      <c r="AD162" s="249"/>
      <c r="AE162" s="249"/>
      <c r="AF162" s="249"/>
      <c r="AG162" s="249"/>
      <c r="AH162" s="249"/>
      <c r="AI162" s="249"/>
      <c r="AJ162" s="249"/>
      <c r="AK162" s="249"/>
      <c r="AL162" s="249"/>
      <c r="AM162" s="249"/>
      <c r="AN162" s="249"/>
      <c r="AO162" s="249"/>
      <c r="AP162" s="249"/>
      <c r="AQ162" s="249"/>
      <c r="AR162" s="249"/>
      <c r="AS162" s="249"/>
      <c r="AT162" s="249"/>
      <c r="AU162" s="249"/>
      <c r="AV162" s="249"/>
      <c r="AW162" s="249"/>
      <c r="AX162" s="249"/>
      <c r="AY162" s="249"/>
      <c r="AZ162" s="249"/>
      <c r="BA162" s="249"/>
      <c r="BB162" s="249"/>
      <c r="BC162" s="249"/>
      <c r="BD162" s="249"/>
    </row>
    <row r="163" spans="15:56">
      <c r="O163" s="249"/>
      <c r="P163" s="249"/>
      <c r="Q163" s="249"/>
      <c r="R163" s="249"/>
      <c r="S163" s="249"/>
      <c r="T163" s="249"/>
      <c r="U163" s="249"/>
      <c r="V163" s="249"/>
      <c r="W163" s="249"/>
      <c r="X163" s="249"/>
      <c r="Y163" s="249"/>
      <c r="Z163" s="249"/>
      <c r="AA163" s="249"/>
      <c r="AB163" s="249"/>
      <c r="AC163" s="249"/>
      <c r="AD163" s="249"/>
      <c r="AE163" s="249"/>
      <c r="AF163" s="249"/>
      <c r="AG163" s="249"/>
      <c r="AH163" s="249"/>
      <c r="AI163" s="249"/>
      <c r="AJ163" s="249"/>
      <c r="AK163" s="249"/>
      <c r="AL163" s="249"/>
      <c r="AM163" s="249"/>
      <c r="AN163" s="249"/>
      <c r="AO163" s="249"/>
      <c r="AP163" s="249"/>
      <c r="AQ163" s="249"/>
      <c r="AR163" s="249"/>
      <c r="AS163" s="249"/>
      <c r="AT163" s="249"/>
      <c r="AU163" s="249"/>
      <c r="AV163" s="249"/>
      <c r="AW163" s="249"/>
      <c r="AX163" s="249"/>
      <c r="AY163" s="249"/>
      <c r="AZ163" s="249"/>
      <c r="BA163" s="249"/>
      <c r="BB163" s="249"/>
      <c r="BC163" s="249"/>
      <c r="BD163" s="249"/>
    </row>
    <row r="164" spans="15:56">
      <c r="O164" s="249"/>
      <c r="P164" s="249"/>
      <c r="Q164" s="249"/>
      <c r="R164" s="249"/>
      <c r="S164" s="249"/>
      <c r="T164" s="249"/>
      <c r="U164" s="249"/>
      <c r="V164" s="249"/>
      <c r="W164" s="249"/>
      <c r="X164" s="249"/>
      <c r="Y164" s="249"/>
      <c r="Z164" s="249"/>
      <c r="AA164" s="249"/>
      <c r="AB164" s="249"/>
      <c r="AC164" s="249"/>
      <c r="AD164" s="249"/>
      <c r="AE164" s="249"/>
      <c r="AF164" s="249"/>
      <c r="AG164" s="249"/>
      <c r="AH164" s="249"/>
      <c r="AI164" s="249"/>
      <c r="AJ164" s="249"/>
      <c r="AK164" s="249"/>
      <c r="AL164" s="249"/>
      <c r="AM164" s="249"/>
      <c r="AN164" s="249"/>
      <c r="AO164" s="249"/>
      <c r="AP164" s="249"/>
      <c r="AQ164" s="249"/>
      <c r="AR164" s="249"/>
      <c r="AS164" s="249"/>
      <c r="AT164" s="249"/>
      <c r="AU164" s="249"/>
      <c r="AV164" s="249"/>
      <c r="AW164" s="249"/>
      <c r="AX164" s="249"/>
      <c r="AY164" s="249"/>
      <c r="AZ164" s="249"/>
      <c r="BA164" s="249"/>
      <c r="BB164" s="249"/>
      <c r="BC164" s="249"/>
      <c r="BD164" s="249"/>
    </row>
    <row r="165" spans="15:56">
      <c r="O165" s="249"/>
      <c r="P165" s="249"/>
      <c r="Q165" s="249"/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249"/>
      <c r="AD165" s="249"/>
      <c r="AE165" s="249"/>
      <c r="AF165" s="249"/>
      <c r="AG165" s="249"/>
      <c r="AH165" s="249"/>
      <c r="AI165" s="249"/>
      <c r="AJ165" s="249"/>
      <c r="AK165" s="249"/>
      <c r="AL165" s="249"/>
      <c r="AM165" s="249"/>
      <c r="AN165" s="249"/>
      <c r="AO165" s="249"/>
      <c r="AP165" s="249"/>
      <c r="AQ165" s="249"/>
      <c r="AR165" s="249"/>
      <c r="AS165" s="249"/>
      <c r="AT165" s="249"/>
      <c r="AU165" s="249"/>
      <c r="AV165" s="249"/>
      <c r="AW165" s="249"/>
      <c r="AX165" s="249"/>
      <c r="AY165" s="249"/>
      <c r="AZ165" s="249"/>
      <c r="BA165" s="249"/>
      <c r="BB165" s="249"/>
      <c r="BC165" s="249"/>
      <c r="BD165" s="249"/>
    </row>
    <row r="166" spans="15:56">
      <c r="O166" s="249"/>
      <c r="P166" s="249"/>
      <c r="Q166" s="249"/>
      <c r="R166" s="249"/>
      <c r="S166" s="249"/>
      <c r="T166" s="249"/>
      <c r="U166" s="249"/>
      <c r="V166" s="249"/>
      <c r="W166" s="249"/>
      <c r="X166" s="249"/>
      <c r="Y166" s="249"/>
      <c r="Z166" s="249"/>
      <c r="AA166" s="249"/>
      <c r="AB166" s="249"/>
      <c r="AC166" s="249"/>
      <c r="AD166" s="249"/>
      <c r="AE166" s="249"/>
      <c r="AF166" s="249"/>
      <c r="AG166" s="249"/>
      <c r="AH166" s="249"/>
      <c r="AI166" s="249"/>
      <c r="AJ166" s="249"/>
      <c r="AK166" s="249"/>
      <c r="AL166" s="249"/>
      <c r="AM166" s="249"/>
      <c r="AN166" s="249"/>
      <c r="AO166" s="249"/>
      <c r="AP166" s="249"/>
      <c r="AQ166" s="249"/>
      <c r="AR166" s="249"/>
      <c r="AS166" s="249"/>
      <c r="AT166" s="249"/>
      <c r="AU166" s="249"/>
      <c r="AV166" s="249"/>
      <c r="AW166" s="249"/>
      <c r="AX166" s="249"/>
      <c r="AY166" s="249"/>
      <c r="AZ166" s="249"/>
      <c r="BA166" s="249"/>
      <c r="BB166" s="249"/>
      <c r="BC166" s="249"/>
      <c r="BD166" s="249"/>
    </row>
    <row r="167" spans="15:56">
      <c r="O167" s="249"/>
      <c r="P167" s="249"/>
      <c r="Q167" s="249"/>
      <c r="R167" s="249"/>
      <c r="S167" s="249"/>
      <c r="T167" s="249"/>
      <c r="U167" s="249"/>
      <c r="V167" s="249"/>
      <c r="W167" s="249"/>
      <c r="X167" s="249"/>
      <c r="Y167" s="249"/>
      <c r="Z167" s="249"/>
      <c r="AA167" s="249"/>
      <c r="AB167" s="249"/>
      <c r="AC167" s="249"/>
      <c r="AD167" s="249"/>
      <c r="AE167" s="249"/>
      <c r="AF167" s="249"/>
      <c r="AG167" s="249"/>
      <c r="AH167" s="249"/>
      <c r="AI167" s="249"/>
      <c r="AJ167" s="249"/>
      <c r="AK167" s="249"/>
      <c r="AL167" s="249"/>
      <c r="AM167" s="249"/>
      <c r="AN167" s="249"/>
      <c r="AO167" s="249"/>
      <c r="AP167" s="249"/>
      <c r="AQ167" s="249"/>
      <c r="AR167" s="249"/>
      <c r="AS167" s="249"/>
      <c r="AT167" s="249"/>
      <c r="AU167" s="249"/>
      <c r="AV167" s="249"/>
      <c r="AW167" s="249"/>
      <c r="AX167" s="249"/>
      <c r="AY167" s="249"/>
      <c r="AZ167" s="249"/>
      <c r="BA167" s="249"/>
      <c r="BB167" s="249"/>
      <c r="BC167" s="249"/>
      <c r="BD167" s="249"/>
    </row>
    <row r="168" spans="15:56">
      <c r="O168" s="249"/>
      <c r="P168" s="249"/>
      <c r="Q168" s="249"/>
      <c r="R168" s="249"/>
      <c r="S168" s="249"/>
      <c r="T168" s="249"/>
      <c r="U168" s="249"/>
      <c r="V168" s="249"/>
      <c r="W168" s="249"/>
      <c r="X168" s="249"/>
      <c r="Y168" s="249"/>
      <c r="Z168" s="249"/>
      <c r="AA168" s="249"/>
      <c r="AB168" s="249"/>
      <c r="AC168" s="249"/>
      <c r="AD168" s="249"/>
      <c r="AE168" s="249"/>
      <c r="AF168" s="249"/>
      <c r="AG168" s="249"/>
      <c r="AH168" s="249"/>
      <c r="AI168" s="249"/>
      <c r="AJ168" s="249"/>
      <c r="AK168" s="249"/>
      <c r="AL168" s="249"/>
      <c r="AM168" s="249"/>
      <c r="AN168" s="249"/>
      <c r="AO168" s="249"/>
      <c r="AP168" s="249"/>
      <c r="AQ168" s="249"/>
      <c r="AR168" s="249"/>
      <c r="AS168" s="249"/>
      <c r="AT168" s="249"/>
      <c r="AU168" s="249"/>
      <c r="AV168" s="249"/>
      <c r="AW168" s="249"/>
      <c r="AX168" s="249"/>
      <c r="AY168" s="249"/>
      <c r="AZ168" s="249"/>
      <c r="BA168" s="249"/>
      <c r="BB168" s="249"/>
      <c r="BC168" s="249"/>
      <c r="BD168" s="249"/>
    </row>
    <row r="169" spans="15:56">
      <c r="O169" s="249"/>
      <c r="P169" s="249"/>
      <c r="Q169" s="249"/>
      <c r="R169" s="249"/>
      <c r="S169" s="249"/>
      <c r="T169" s="249"/>
      <c r="U169" s="249"/>
      <c r="V169" s="249"/>
      <c r="W169" s="249"/>
      <c r="X169" s="249"/>
      <c r="Y169" s="249"/>
      <c r="Z169" s="249"/>
      <c r="AA169" s="249"/>
      <c r="AB169" s="249"/>
      <c r="AC169" s="249"/>
      <c r="AD169" s="249"/>
      <c r="AE169" s="249"/>
      <c r="AF169" s="249"/>
      <c r="AG169" s="249"/>
      <c r="AH169" s="249"/>
      <c r="AI169" s="249"/>
      <c r="AJ169" s="249"/>
      <c r="AK169" s="249"/>
      <c r="AL169" s="249"/>
      <c r="AM169" s="249"/>
      <c r="AN169" s="249"/>
      <c r="AO169" s="249"/>
      <c r="AP169" s="249"/>
      <c r="AQ169" s="249"/>
      <c r="AR169" s="249"/>
      <c r="AS169" s="249"/>
      <c r="AT169" s="249"/>
      <c r="AU169" s="249"/>
      <c r="AV169" s="249"/>
      <c r="AW169" s="249"/>
      <c r="AX169" s="249"/>
      <c r="AY169" s="249"/>
      <c r="AZ169" s="249"/>
      <c r="BA169" s="249"/>
      <c r="BB169" s="249"/>
      <c r="BC169" s="249"/>
      <c r="BD169" s="249"/>
    </row>
    <row r="170" spans="15:56">
      <c r="O170" s="249"/>
      <c r="P170" s="249"/>
      <c r="Q170" s="249"/>
      <c r="R170" s="249"/>
      <c r="S170" s="249"/>
      <c r="T170" s="249"/>
      <c r="U170" s="249"/>
      <c r="V170" s="249"/>
      <c r="W170" s="249"/>
      <c r="X170" s="249"/>
      <c r="Y170" s="249"/>
      <c r="Z170" s="249"/>
      <c r="AA170" s="249"/>
      <c r="AB170" s="249"/>
      <c r="AC170" s="249"/>
      <c r="AD170" s="249"/>
      <c r="AE170" s="249"/>
      <c r="AF170" s="249"/>
      <c r="AG170" s="249"/>
      <c r="AH170" s="249"/>
      <c r="AI170" s="249"/>
      <c r="AJ170" s="249"/>
      <c r="AK170" s="249"/>
      <c r="AL170" s="249"/>
      <c r="AM170" s="249"/>
      <c r="AN170" s="249"/>
      <c r="AO170" s="249"/>
      <c r="AP170" s="249"/>
      <c r="AQ170" s="249"/>
      <c r="AR170" s="249"/>
      <c r="AS170" s="249"/>
      <c r="AT170" s="249"/>
      <c r="AU170" s="249"/>
      <c r="AV170" s="249"/>
      <c r="AW170" s="249"/>
      <c r="AX170" s="249"/>
      <c r="AY170" s="249"/>
      <c r="AZ170" s="249"/>
      <c r="BA170" s="249"/>
      <c r="BB170" s="249"/>
      <c r="BC170" s="249"/>
      <c r="BD170" s="249"/>
    </row>
    <row r="171" spans="15:56">
      <c r="O171" s="249"/>
      <c r="P171" s="249"/>
      <c r="Q171" s="249"/>
      <c r="R171" s="249"/>
      <c r="S171" s="249"/>
      <c r="T171" s="249"/>
      <c r="U171" s="249"/>
      <c r="V171" s="249"/>
      <c r="W171" s="249"/>
      <c r="X171" s="249"/>
      <c r="Y171" s="249"/>
      <c r="Z171" s="249"/>
      <c r="AA171" s="249"/>
      <c r="AB171" s="249"/>
      <c r="AC171" s="249"/>
      <c r="AD171" s="249"/>
      <c r="AE171" s="249"/>
      <c r="AF171" s="249"/>
      <c r="AG171" s="249"/>
      <c r="AH171" s="249"/>
      <c r="AI171" s="249"/>
      <c r="AJ171" s="249"/>
      <c r="AK171" s="249"/>
      <c r="AL171" s="249"/>
      <c r="AM171" s="249"/>
      <c r="AN171" s="249"/>
      <c r="AO171" s="249"/>
      <c r="AP171" s="249"/>
      <c r="AQ171" s="249"/>
      <c r="AR171" s="249"/>
      <c r="AS171" s="249"/>
      <c r="AT171" s="249"/>
      <c r="AU171" s="249"/>
      <c r="AV171" s="249"/>
      <c r="AW171" s="249"/>
      <c r="AX171" s="249"/>
      <c r="AY171" s="249"/>
      <c r="AZ171" s="249"/>
      <c r="BA171" s="249"/>
      <c r="BB171" s="249"/>
      <c r="BC171" s="249"/>
      <c r="BD171" s="249"/>
    </row>
    <row r="172" spans="15:56">
      <c r="O172" s="249"/>
      <c r="P172" s="249"/>
      <c r="Q172" s="249"/>
      <c r="R172" s="249"/>
      <c r="S172" s="249"/>
      <c r="T172" s="249"/>
      <c r="U172" s="249"/>
      <c r="V172" s="249"/>
      <c r="W172" s="249"/>
      <c r="X172" s="249"/>
      <c r="Y172" s="249"/>
      <c r="Z172" s="249"/>
      <c r="AA172" s="249"/>
      <c r="AB172" s="249"/>
      <c r="AC172" s="249"/>
      <c r="AD172" s="249"/>
      <c r="AE172" s="249"/>
      <c r="AF172" s="249"/>
      <c r="AG172" s="249"/>
      <c r="AH172" s="249"/>
      <c r="AI172" s="249"/>
      <c r="AJ172" s="249"/>
      <c r="AK172" s="249"/>
      <c r="AL172" s="249"/>
      <c r="AM172" s="249"/>
      <c r="AN172" s="249"/>
      <c r="AO172" s="249"/>
      <c r="AP172" s="249"/>
      <c r="AQ172" s="249"/>
      <c r="AR172" s="249"/>
      <c r="AS172" s="249"/>
      <c r="AT172" s="249"/>
      <c r="AU172" s="249"/>
      <c r="AV172" s="249"/>
      <c r="AW172" s="249"/>
      <c r="AX172" s="249"/>
      <c r="AY172" s="249"/>
      <c r="AZ172" s="249"/>
      <c r="BA172" s="249"/>
      <c r="BB172" s="249"/>
      <c r="BC172" s="249"/>
      <c r="BD172" s="249"/>
    </row>
    <row r="173" spans="15:56">
      <c r="O173" s="249"/>
      <c r="P173" s="249"/>
      <c r="Q173" s="249"/>
      <c r="R173" s="249"/>
      <c r="S173" s="249"/>
      <c r="T173" s="249"/>
      <c r="U173" s="249"/>
      <c r="V173" s="249"/>
      <c r="W173" s="249"/>
      <c r="X173" s="249"/>
      <c r="Y173" s="249"/>
      <c r="Z173" s="249"/>
      <c r="AA173" s="249"/>
      <c r="AB173" s="249"/>
      <c r="AC173" s="249"/>
      <c r="AD173" s="249"/>
      <c r="AE173" s="249"/>
      <c r="AF173" s="249"/>
      <c r="AG173" s="249"/>
      <c r="AH173" s="249"/>
      <c r="AI173" s="249"/>
      <c r="AJ173" s="249"/>
      <c r="AK173" s="249"/>
      <c r="AL173" s="249"/>
      <c r="AM173" s="249"/>
      <c r="AN173" s="249"/>
      <c r="AO173" s="249"/>
      <c r="AP173" s="249"/>
      <c r="AQ173" s="249"/>
      <c r="AR173" s="249"/>
      <c r="AS173" s="249"/>
      <c r="AT173" s="249"/>
      <c r="AU173" s="249"/>
      <c r="AV173" s="249"/>
      <c r="AW173" s="249"/>
      <c r="AX173" s="249"/>
      <c r="AY173" s="249"/>
      <c r="AZ173" s="249"/>
      <c r="BA173" s="249"/>
      <c r="BB173" s="249"/>
      <c r="BC173" s="249"/>
      <c r="BD173" s="249"/>
    </row>
    <row r="174" spans="15:56">
      <c r="O174" s="249"/>
      <c r="P174" s="249"/>
      <c r="Q174" s="249"/>
      <c r="R174" s="249"/>
      <c r="S174" s="249"/>
      <c r="T174" s="249"/>
      <c r="U174" s="249"/>
      <c r="V174" s="249"/>
      <c r="W174" s="249"/>
      <c r="X174" s="249"/>
      <c r="Y174" s="249"/>
      <c r="Z174" s="249"/>
      <c r="AA174" s="249"/>
      <c r="AB174" s="249"/>
      <c r="AC174" s="249"/>
      <c r="AD174" s="249"/>
      <c r="AE174" s="249"/>
      <c r="AF174" s="249"/>
      <c r="AG174" s="249"/>
      <c r="AH174" s="249"/>
      <c r="AI174" s="249"/>
      <c r="AJ174" s="249"/>
      <c r="AK174" s="249"/>
      <c r="AL174" s="249"/>
      <c r="AM174" s="249"/>
      <c r="AN174" s="249"/>
      <c r="AO174" s="249"/>
      <c r="AP174" s="249"/>
      <c r="AQ174" s="249"/>
      <c r="AR174" s="249"/>
      <c r="AS174" s="249"/>
      <c r="AT174" s="249"/>
      <c r="AU174" s="249"/>
      <c r="AV174" s="249"/>
      <c r="AW174" s="249"/>
      <c r="AX174" s="249"/>
      <c r="AY174" s="249"/>
      <c r="AZ174" s="249"/>
      <c r="BA174" s="249"/>
      <c r="BB174" s="249"/>
      <c r="BC174" s="249"/>
      <c r="BD174" s="249"/>
    </row>
    <row r="175" spans="15:56">
      <c r="O175" s="249"/>
      <c r="P175" s="249"/>
      <c r="Q175" s="249"/>
      <c r="R175" s="249"/>
      <c r="S175" s="249"/>
      <c r="T175" s="249"/>
      <c r="U175" s="249"/>
      <c r="V175" s="249"/>
      <c r="W175" s="249"/>
      <c r="X175" s="249"/>
      <c r="Y175" s="249"/>
      <c r="Z175" s="249"/>
      <c r="AA175" s="249"/>
      <c r="AB175" s="249"/>
      <c r="AC175" s="249"/>
      <c r="AD175" s="249"/>
      <c r="AE175" s="249"/>
      <c r="AF175" s="249"/>
      <c r="AG175" s="249"/>
      <c r="AH175" s="249"/>
      <c r="AI175" s="249"/>
      <c r="AJ175" s="249"/>
      <c r="AK175" s="249"/>
      <c r="AL175" s="249"/>
      <c r="AM175" s="249"/>
      <c r="AN175" s="249"/>
      <c r="AO175" s="249"/>
      <c r="AP175" s="249"/>
      <c r="AQ175" s="249"/>
      <c r="AR175" s="249"/>
      <c r="AS175" s="249"/>
      <c r="AT175" s="249"/>
      <c r="AU175" s="249"/>
      <c r="AV175" s="249"/>
      <c r="AW175" s="249"/>
      <c r="AX175" s="249"/>
      <c r="AY175" s="249"/>
      <c r="AZ175" s="249"/>
      <c r="BA175" s="249"/>
      <c r="BB175" s="249"/>
      <c r="BC175" s="249"/>
      <c r="BD175" s="249"/>
    </row>
    <row r="176" spans="15:56">
      <c r="O176" s="249"/>
      <c r="P176" s="249"/>
      <c r="Q176" s="249"/>
      <c r="R176" s="249"/>
      <c r="S176" s="249"/>
      <c r="T176" s="249"/>
      <c r="U176" s="249"/>
      <c r="V176" s="249"/>
      <c r="W176" s="249"/>
      <c r="X176" s="249"/>
      <c r="Y176" s="249"/>
      <c r="Z176" s="249"/>
      <c r="AA176" s="249"/>
      <c r="AB176" s="249"/>
      <c r="AC176" s="249"/>
      <c r="AD176" s="249"/>
      <c r="AE176" s="249"/>
      <c r="AF176" s="249"/>
      <c r="AG176" s="249"/>
      <c r="AH176" s="249"/>
      <c r="AI176" s="249"/>
      <c r="AJ176" s="249"/>
      <c r="AK176" s="249"/>
      <c r="AL176" s="249"/>
      <c r="AM176" s="249"/>
      <c r="AN176" s="249"/>
      <c r="AO176" s="249"/>
      <c r="AP176" s="249"/>
      <c r="AQ176" s="249"/>
      <c r="AR176" s="249"/>
      <c r="AS176" s="249"/>
      <c r="AT176" s="249"/>
      <c r="AU176" s="249"/>
      <c r="AV176" s="249"/>
      <c r="AW176" s="249"/>
      <c r="AX176" s="249"/>
      <c r="AY176" s="249"/>
      <c r="AZ176" s="249"/>
      <c r="BA176" s="249"/>
      <c r="BB176" s="249"/>
      <c r="BC176" s="249"/>
      <c r="BD176" s="249"/>
    </row>
    <row r="177" spans="15:56">
      <c r="O177" s="249"/>
      <c r="P177" s="249"/>
      <c r="Q177" s="249"/>
      <c r="R177" s="249"/>
      <c r="S177" s="249"/>
      <c r="T177" s="249"/>
      <c r="U177" s="249"/>
      <c r="V177" s="249"/>
      <c r="W177" s="249"/>
      <c r="X177" s="249"/>
      <c r="Y177" s="249"/>
      <c r="Z177" s="249"/>
      <c r="AA177" s="249"/>
      <c r="AB177" s="249"/>
      <c r="AC177" s="249"/>
      <c r="AD177" s="249"/>
      <c r="AE177" s="249"/>
      <c r="AF177" s="249"/>
      <c r="AG177" s="249"/>
      <c r="AH177" s="249"/>
      <c r="AI177" s="249"/>
      <c r="AJ177" s="249"/>
      <c r="AK177" s="249"/>
      <c r="AL177" s="249"/>
      <c r="AM177" s="249"/>
      <c r="AN177" s="249"/>
      <c r="AO177" s="249"/>
      <c r="AP177" s="249"/>
      <c r="AQ177" s="249"/>
      <c r="AR177" s="249"/>
      <c r="AS177" s="249"/>
      <c r="AT177" s="249"/>
      <c r="AU177" s="249"/>
      <c r="AV177" s="249"/>
      <c r="AW177" s="249"/>
      <c r="AX177" s="249"/>
      <c r="AY177" s="249"/>
      <c r="AZ177" s="249"/>
      <c r="BA177" s="249"/>
      <c r="BB177" s="249"/>
      <c r="BC177" s="249"/>
      <c r="BD177" s="249"/>
    </row>
    <row r="178" spans="15:56">
      <c r="O178" s="249"/>
      <c r="P178" s="249"/>
      <c r="Q178" s="249"/>
      <c r="R178" s="249"/>
      <c r="S178" s="249"/>
      <c r="T178" s="249"/>
      <c r="U178" s="249"/>
      <c r="V178" s="249"/>
      <c r="W178" s="249"/>
      <c r="X178" s="249"/>
      <c r="Y178" s="249"/>
      <c r="Z178" s="249"/>
      <c r="AA178" s="249"/>
      <c r="AB178" s="249"/>
      <c r="AC178" s="249"/>
      <c r="AD178" s="249"/>
      <c r="AE178" s="249"/>
      <c r="AF178" s="249"/>
      <c r="AG178" s="249"/>
      <c r="AH178" s="249"/>
      <c r="AI178" s="249"/>
      <c r="AJ178" s="249"/>
      <c r="AK178" s="249"/>
      <c r="AL178" s="249"/>
      <c r="AM178" s="249"/>
      <c r="AN178" s="249"/>
      <c r="AO178" s="249"/>
      <c r="AP178" s="249"/>
      <c r="AQ178" s="249"/>
      <c r="AR178" s="249"/>
      <c r="AS178" s="249"/>
      <c r="AT178" s="249"/>
      <c r="AU178" s="249"/>
      <c r="AV178" s="249"/>
      <c r="AW178" s="249"/>
      <c r="AX178" s="249"/>
      <c r="AY178" s="249"/>
      <c r="AZ178" s="249"/>
      <c r="BA178" s="249"/>
      <c r="BB178" s="249"/>
      <c r="BC178" s="249"/>
      <c r="BD178" s="249"/>
    </row>
    <row r="179" spans="15:56">
      <c r="O179" s="249"/>
      <c r="P179" s="249"/>
      <c r="Q179" s="249"/>
      <c r="R179" s="249"/>
      <c r="S179" s="249"/>
      <c r="T179" s="249"/>
      <c r="U179" s="249"/>
      <c r="V179" s="249"/>
      <c r="W179" s="249"/>
      <c r="X179" s="249"/>
      <c r="Y179" s="249"/>
      <c r="Z179" s="249"/>
      <c r="AA179" s="249"/>
      <c r="AB179" s="249"/>
      <c r="AC179" s="249"/>
      <c r="AD179" s="249"/>
      <c r="AE179" s="249"/>
      <c r="AF179" s="249"/>
      <c r="AG179" s="249"/>
      <c r="AH179" s="249"/>
      <c r="AI179" s="249"/>
      <c r="AJ179" s="249"/>
      <c r="AK179" s="249"/>
      <c r="AL179" s="249"/>
      <c r="AM179" s="249"/>
      <c r="AN179" s="249"/>
      <c r="AO179" s="249"/>
      <c r="AP179" s="249"/>
      <c r="AQ179" s="249"/>
      <c r="AR179" s="249"/>
      <c r="AS179" s="249"/>
      <c r="AT179" s="249"/>
      <c r="AU179" s="249"/>
      <c r="AV179" s="249"/>
      <c r="AW179" s="249"/>
      <c r="AX179" s="249"/>
      <c r="AY179" s="249"/>
      <c r="AZ179" s="249"/>
      <c r="BA179" s="249"/>
      <c r="BB179" s="249"/>
      <c r="BC179" s="249"/>
      <c r="BD179" s="249"/>
    </row>
    <row r="180" spans="15:56">
      <c r="O180" s="249"/>
      <c r="P180" s="249"/>
      <c r="Q180" s="249"/>
      <c r="R180" s="249"/>
      <c r="S180" s="249"/>
      <c r="T180" s="249"/>
      <c r="U180" s="249"/>
      <c r="V180" s="249"/>
      <c r="W180" s="249"/>
      <c r="X180" s="249"/>
      <c r="Y180" s="249"/>
      <c r="Z180" s="249"/>
      <c r="AA180" s="249"/>
      <c r="AB180" s="249"/>
      <c r="AC180" s="249"/>
      <c r="AD180" s="249"/>
      <c r="AE180" s="249"/>
      <c r="AF180" s="249"/>
      <c r="AG180" s="249"/>
      <c r="AH180" s="249"/>
      <c r="AI180" s="249"/>
      <c r="AJ180" s="249"/>
      <c r="AK180" s="249"/>
      <c r="AL180" s="249"/>
      <c r="AM180" s="249"/>
      <c r="AN180" s="249"/>
      <c r="AO180" s="249"/>
      <c r="AP180" s="249"/>
      <c r="AQ180" s="249"/>
      <c r="AR180" s="249"/>
      <c r="AS180" s="249"/>
      <c r="AT180" s="249"/>
      <c r="AU180" s="249"/>
      <c r="AV180" s="249"/>
      <c r="AW180" s="249"/>
      <c r="AX180" s="249"/>
      <c r="AY180" s="249"/>
      <c r="AZ180" s="249"/>
      <c r="BA180" s="249"/>
      <c r="BB180" s="249"/>
      <c r="BC180" s="249"/>
      <c r="BD180" s="249"/>
    </row>
    <row r="181" spans="15:56">
      <c r="O181" s="249"/>
      <c r="P181" s="249"/>
      <c r="Q181" s="249"/>
      <c r="R181" s="249"/>
      <c r="S181" s="249"/>
      <c r="T181" s="249"/>
      <c r="U181" s="249"/>
      <c r="V181" s="249"/>
      <c r="W181" s="249"/>
      <c r="X181" s="249"/>
      <c r="Y181" s="249"/>
      <c r="Z181" s="249"/>
      <c r="AA181" s="249"/>
      <c r="AB181" s="249"/>
      <c r="AC181" s="249"/>
      <c r="AD181" s="249"/>
      <c r="AE181" s="249"/>
      <c r="AF181" s="249"/>
      <c r="AG181" s="249"/>
      <c r="AH181" s="249"/>
      <c r="AI181" s="249"/>
      <c r="AJ181" s="249"/>
      <c r="AK181" s="249"/>
      <c r="AL181" s="249"/>
      <c r="AM181" s="249"/>
      <c r="AN181" s="249"/>
      <c r="AO181" s="249"/>
      <c r="AP181" s="249"/>
      <c r="AQ181" s="249"/>
      <c r="AR181" s="249"/>
      <c r="AS181" s="249"/>
      <c r="AT181" s="249"/>
      <c r="AU181" s="249"/>
      <c r="AV181" s="249"/>
      <c r="AW181" s="249"/>
      <c r="AX181" s="249"/>
      <c r="AY181" s="249"/>
      <c r="AZ181" s="249"/>
      <c r="BA181" s="249"/>
      <c r="BB181" s="249"/>
      <c r="BC181" s="249"/>
      <c r="BD181" s="249"/>
    </row>
    <row r="182" spans="15:56">
      <c r="O182" s="249"/>
      <c r="P182" s="249"/>
      <c r="Q182" s="249"/>
      <c r="R182" s="249"/>
      <c r="S182" s="249"/>
      <c r="T182" s="249"/>
      <c r="U182" s="249"/>
      <c r="V182" s="249"/>
      <c r="W182" s="249"/>
      <c r="X182" s="249"/>
      <c r="Y182" s="249"/>
      <c r="Z182" s="249"/>
      <c r="AA182" s="249"/>
      <c r="AB182" s="249"/>
      <c r="AC182" s="249"/>
      <c r="AD182" s="249"/>
      <c r="AE182" s="249"/>
      <c r="AF182" s="249"/>
      <c r="AG182" s="249"/>
      <c r="AH182" s="249"/>
      <c r="AI182" s="249"/>
      <c r="AJ182" s="249"/>
      <c r="AK182" s="249"/>
      <c r="AL182" s="249"/>
      <c r="AM182" s="249"/>
      <c r="AN182" s="249"/>
      <c r="AO182" s="249"/>
      <c r="AP182" s="249"/>
      <c r="AQ182" s="249"/>
      <c r="AR182" s="249"/>
      <c r="AS182" s="249"/>
      <c r="AT182" s="249"/>
      <c r="AU182" s="249"/>
      <c r="AV182" s="249"/>
      <c r="AW182" s="249"/>
      <c r="AX182" s="249"/>
      <c r="AY182" s="249"/>
      <c r="AZ182" s="249"/>
      <c r="BA182" s="249"/>
      <c r="BB182" s="249"/>
      <c r="BC182" s="249"/>
      <c r="BD182" s="249"/>
    </row>
    <row r="183" spans="15:56">
      <c r="O183" s="249"/>
      <c r="P183" s="249"/>
      <c r="Q183" s="249"/>
      <c r="R183" s="249"/>
      <c r="S183" s="249"/>
      <c r="T183" s="249"/>
      <c r="U183" s="249"/>
      <c r="V183" s="249"/>
      <c r="W183" s="249"/>
      <c r="X183" s="249"/>
      <c r="Y183" s="249"/>
      <c r="Z183" s="249"/>
      <c r="AA183" s="249"/>
      <c r="AB183" s="249"/>
      <c r="AC183" s="249"/>
      <c r="AD183" s="249"/>
      <c r="AE183" s="249"/>
      <c r="AF183" s="249"/>
      <c r="AG183" s="249"/>
      <c r="AH183" s="249"/>
      <c r="AI183" s="249"/>
      <c r="AJ183" s="249"/>
      <c r="AK183" s="249"/>
      <c r="AL183" s="249"/>
      <c r="AM183" s="249"/>
      <c r="AN183" s="249"/>
      <c r="AO183" s="249"/>
      <c r="AP183" s="249"/>
      <c r="AQ183" s="249"/>
      <c r="AR183" s="249"/>
      <c r="AS183" s="249"/>
      <c r="AT183" s="249"/>
      <c r="AU183" s="249"/>
      <c r="AV183" s="249"/>
      <c r="AW183" s="249"/>
      <c r="AX183" s="249"/>
      <c r="AY183" s="249"/>
      <c r="AZ183" s="249"/>
      <c r="BA183" s="249"/>
      <c r="BB183" s="249"/>
      <c r="BC183" s="249"/>
      <c r="BD183" s="249"/>
    </row>
    <row r="184" spans="15:56">
      <c r="O184" s="249"/>
      <c r="P184" s="249"/>
      <c r="Q184" s="249"/>
      <c r="R184" s="249"/>
      <c r="S184" s="249"/>
      <c r="T184" s="249"/>
      <c r="U184" s="249"/>
      <c r="V184" s="249"/>
      <c r="W184" s="249"/>
      <c r="X184" s="249"/>
      <c r="Y184" s="249"/>
      <c r="Z184" s="249"/>
      <c r="AA184" s="249"/>
      <c r="AB184" s="249"/>
      <c r="AC184" s="249"/>
      <c r="AD184" s="249"/>
      <c r="AE184" s="249"/>
      <c r="AF184" s="249"/>
      <c r="AG184" s="249"/>
      <c r="AH184" s="249"/>
      <c r="AI184" s="249"/>
      <c r="AJ184" s="249"/>
      <c r="AK184" s="249"/>
      <c r="AL184" s="249"/>
      <c r="AM184" s="249"/>
      <c r="AN184" s="249"/>
      <c r="AO184" s="249"/>
      <c r="AP184" s="249"/>
      <c r="AQ184" s="249"/>
      <c r="AR184" s="249"/>
      <c r="AS184" s="249"/>
      <c r="AT184" s="249"/>
      <c r="AU184" s="249"/>
      <c r="AV184" s="249"/>
      <c r="AW184" s="249"/>
      <c r="AX184" s="249"/>
      <c r="AY184" s="249"/>
      <c r="AZ184" s="249"/>
      <c r="BA184" s="249"/>
      <c r="BB184" s="249"/>
      <c r="BC184" s="249"/>
      <c r="BD184" s="249"/>
    </row>
    <row r="185" spans="15:56">
      <c r="O185" s="249"/>
      <c r="P185" s="249"/>
      <c r="Q185" s="249"/>
      <c r="R185" s="249"/>
      <c r="S185" s="249"/>
      <c r="T185" s="249"/>
      <c r="U185" s="249"/>
      <c r="V185" s="249"/>
      <c r="W185" s="249"/>
      <c r="X185" s="249"/>
      <c r="Y185" s="249"/>
      <c r="Z185" s="249"/>
      <c r="AA185" s="249"/>
      <c r="AB185" s="249"/>
      <c r="AC185" s="249"/>
      <c r="AD185" s="249"/>
      <c r="AE185" s="249"/>
      <c r="AF185" s="249"/>
      <c r="AG185" s="249"/>
      <c r="AH185" s="249"/>
      <c r="AI185" s="249"/>
      <c r="AJ185" s="249"/>
      <c r="AK185" s="249"/>
      <c r="AL185" s="249"/>
      <c r="AM185" s="249"/>
      <c r="AN185" s="249"/>
      <c r="AO185" s="249"/>
      <c r="AP185" s="249"/>
      <c r="AQ185" s="249"/>
      <c r="AR185" s="249"/>
      <c r="AS185" s="249"/>
      <c r="AT185" s="249"/>
      <c r="AU185" s="249"/>
      <c r="AV185" s="249"/>
      <c r="AW185" s="249"/>
      <c r="AX185" s="249"/>
      <c r="AY185" s="249"/>
      <c r="AZ185" s="249"/>
      <c r="BA185" s="249"/>
      <c r="BB185" s="249"/>
      <c r="BC185" s="249"/>
      <c r="BD185" s="249"/>
    </row>
    <row r="186" spans="15:56">
      <c r="O186" s="249"/>
      <c r="P186" s="249"/>
      <c r="Q186" s="249"/>
      <c r="R186" s="249"/>
      <c r="S186" s="249"/>
      <c r="T186" s="249"/>
      <c r="U186" s="249"/>
      <c r="V186" s="249"/>
      <c r="W186" s="249"/>
      <c r="X186" s="249"/>
      <c r="Y186" s="249"/>
      <c r="Z186" s="249"/>
      <c r="AA186" s="249"/>
      <c r="AB186" s="249"/>
      <c r="AC186" s="249"/>
      <c r="AD186" s="249"/>
      <c r="AE186" s="249"/>
      <c r="AF186" s="249"/>
      <c r="AG186" s="249"/>
      <c r="AH186" s="249"/>
      <c r="AI186" s="249"/>
      <c r="AJ186" s="249"/>
      <c r="AK186" s="249"/>
      <c r="AL186" s="249"/>
      <c r="AM186" s="249"/>
      <c r="AN186" s="249"/>
      <c r="AO186" s="249"/>
      <c r="AP186" s="249"/>
      <c r="AQ186" s="249"/>
      <c r="AR186" s="249"/>
      <c r="AS186" s="249"/>
      <c r="AT186" s="249"/>
      <c r="AU186" s="249"/>
      <c r="AV186" s="249"/>
      <c r="AW186" s="249"/>
      <c r="AX186" s="249"/>
      <c r="AY186" s="249"/>
      <c r="AZ186" s="249"/>
      <c r="BA186" s="249"/>
      <c r="BB186" s="249"/>
      <c r="BC186" s="249"/>
      <c r="BD186" s="249"/>
    </row>
    <row r="187" spans="15:56">
      <c r="O187" s="249"/>
      <c r="P187" s="249"/>
      <c r="Q187" s="249"/>
      <c r="R187" s="249"/>
      <c r="S187" s="249"/>
      <c r="T187" s="249"/>
      <c r="U187" s="249"/>
      <c r="V187" s="249"/>
      <c r="W187" s="249"/>
      <c r="X187" s="249"/>
      <c r="Y187" s="249"/>
      <c r="Z187" s="249"/>
      <c r="AA187" s="249"/>
      <c r="AB187" s="249"/>
      <c r="AC187" s="249"/>
      <c r="AD187" s="249"/>
      <c r="AE187" s="249"/>
      <c r="AF187" s="249"/>
      <c r="AG187" s="249"/>
      <c r="AH187" s="249"/>
      <c r="AI187" s="249"/>
      <c r="AJ187" s="249"/>
      <c r="AK187" s="249"/>
      <c r="AL187" s="249"/>
      <c r="AM187" s="249"/>
      <c r="AN187" s="249"/>
      <c r="AO187" s="249"/>
      <c r="AP187" s="249"/>
      <c r="AQ187" s="249"/>
      <c r="AR187" s="249"/>
      <c r="AS187" s="249"/>
      <c r="AT187" s="249"/>
      <c r="AU187" s="249"/>
      <c r="AV187" s="249"/>
      <c r="AW187" s="249"/>
      <c r="AX187" s="249"/>
      <c r="AY187" s="249"/>
      <c r="AZ187" s="249"/>
      <c r="BA187" s="249"/>
      <c r="BB187" s="249"/>
      <c r="BC187" s="249"/>
      <c r="BD187" s="249"/>
    </row>
    <row r="188" spans="15:56">
      <c r="O188" s="249"/>
      <c r="P188" s="249"/>
      <c r="Q188" s="249"/>
      <c r="R188" s="249"/>
      <c r="S188" s="249"/>
      <c r="T188" s="249"/>
      <c r="U188" s="249"/>
      <c r="V188" s="249"/>
      <c r="W188" s="249"/>
      <c r="X188" s="249"/>
      <c r="Y188" s="249"/>
      <c r="Z188" s="249"/>
      <c r="AA188" s="249"/>
      <c r="AB188" s="249"/>
      <c r="AC188" s="249"/>
      <c r="AD188" s="249"/>
      <c r="AE188" s="249"/>
      <c r="AF188" s="249"/>
      <c r="AG188" s="249"/>
      <c r="AH188" s="249"/>
      <c r="AI188" s="249"/>
      <c r="AJ188" s="249"/>
      <c r="AK188" s="249"/>
      <c r="AL188" s="249"/>
      <c r="AM188" s="249"/>
      <c r="AN188" s="249"/>
      <c r="AO188" s="249"/>
      <c r="AP188" s="249"/>
      <c r="AQ188" s="249"/>
      <c r="AR188" s="249"/>
      <c r="AS188" s="249"/>
      <c r="AT188" s="249"/>
      <c r="AU188" s="249"/>
      <c r="AV188" s="249"/>
      <c r="AW188" s="249"/>
      <c r="AX188" s="249"/>
      <c r="AY188" s="249"/>
      <c r="AZ188" s="249"/>
      <c r="BA188" s="249"/>
      <c r="BB188" s="249"/>
      <c r="BC188" s="249"/>
      <c r="BD188" s="249"/>
    </row>
    <row r="189" spans="15:56">
      <c r="O189" s="249"/>
      <c r="P189" s="249"/>
      <c r="Q189" s="249"/>
      <c r="R189" s="249"/>
      <c r="S189" s="249"/>
      <c r="T189" s="249"/>
      <c r="U189" s="249"/>
      <c r="V189" s="249"/>
      <c r="W189" s="249"/>
      <c r="X189" s="249"/>
      <c r="Y189" s="249"/>
      <c r="Z189" s="249"/>
      <c r="AA189" s="249"/>
      <c r="AB189" s="249"/>
      <c r="AC189" s="249"/>
      <c r="AD189" s="249"/>
      <c r="AE189" s="249"/>
      <c r="AF189" s="249"/>
      <c r="AG189" s="249"/>
      <c r="AH189" s="249"/>
      <c r="AI189" s="249"/>
      <c r="AJ189" s="249"/>
      <c r="AK189" s="249"/>
      <c r="AL189" s="249"/>
      <c r="AM189" s="249"/>
      <c r="AN189" s="249"/>
      <c r="AO189" s="249"/>
      <c r="AP189" s="249"/>
      <c r="AQ189" s="249"/>
      <c r="AR189" s="249"/>
      <c r="AS189" s="249"/>
      <c r="AT189" s="249"/>
      <c r="AU189" s="249"/>
      <c r="AV189" s="249"/>
      <c r="AW189" s="249"/>
      <c r="AX189" s="249"/>
      <c r="AY189" s="249"/>
      <c r="AZ189" s="249"/>
      <c r="BA189" s="249"/>
      <c r="BB189" s="249"/>
      <c r="BC189" s="249"/>
      <c r="BD189" s="249"/>
    </row>
    <row r="190" spans="15:56">
      <c r="O190" s="249"/>
      <c r="P190" s="249"/>
      <c r="Q190" s="249"/>
      <c r="R190" s="249"/>
      <c r="S190" s="249"/>
      <c r="T190" s="249"/>
      <c r="U190" s="249"/>
      <c r="V190" s="249"/>
      <c r="W190" s="249"/>
      <c r="X190" s="249"/>
      <c r="Y190" s="249"/>
      <c r="Z190" s="249"/>
      <c r="AA190" s="249"/>
      <c r="AB190" s="249"/>
      <c r="AC190" s="249"/>
      <c r="AD190" s="249"/>
      <c r="AE190" s="249"/>
      <c r="AF190" s="249"/>
      <c r="AG190" s="249"/>
      <c r="AH190" s="249"/>
      <c r="AI190" s="249"/>
      <c r="AJ190" s="249"/>
      <c r="AK190" s="249"/>
      <c r="AL190" s="249"/>
      <c r="AM190" s="249"/>
      <c r="AN190" s="249"/>
      <c r="AO190" s="249"/>
      <c r="AP190" s="249"/>
      <c r="AQ190" s="249"/>
      <c r="AR190" s="249"/>
      <c r="AS190" s="249"/>
      <c r="AT190" s="249"/>
      <c r="AU190" s="249"/>
      <c r="AV190" s="249"/>
      <c r="AW190" s="249"/>
      <c r="AX190" s="249"/>
      <c r="AY190" s="249"/>
      <c r="AZ190" s="249"/>
      <c r="BA190" s="249"/>
      <c r="BB190" s="249"/>
      <c r="BC190" s="249"/>
      <c r="BD190" s="249"/>
    </row>
    <row r="191" spans="15:56">
      <c r="O191" s="249"/>
      <c r="P191" s="249"/>
      <c r="Q191" s="249"/>
      <c r="R191" s="249"/>
      <c r="S191" s="249"/>
      <c r="T191" s="249"/>
      <c r="U191" s="249"/>
      <c r="V191" s="249"/>
      <c r="W191" s="249"/>
      <c r="X191" s="249"/>
      <c r="Y191" s="249"/>
      <c r="Z191" s="249"/>
      <c r="AA191" s="249"/>
      <c r="AB191" s="249"/>
      <c r="AC191" s="249"/>
      <c r="AD191" s="249"/>
      <c r="AE191" s="249"/>
      <c r="AF191" s="249"/>
      <c r="AG191" s="249"/>
      <c r="AH191" s="249"/>
      <c r="AI191" s="249"/>
      <c r="AJ191" s="249"/>
      <c r="AK191" s="249"/>
      <c r="AL191" s="249"/>
      <c r="AM191" s="249"/>
      <c r="AN191" s="249"/>
      <c r="AO191" s="249"/>
      <c r="AP191" s="249"/>
      <c r="AQ191" s="249"/>
      <c r="AR191" s="249"/>
      <c r="AS191" s="249"/>
      <c r="AT191" s="249"/>
      <c r="AU191" s="249"/>
      <c r="AV191" s="249"/>
      <c r="AW191" s="249"/>
      <c r="AX191" s="249"/>
      <c r="AY191" s="249"/>
      <c r="AZ191" s="249"/>
      <c r="BA191" s="249"/>
      <c r="BB191" s="249"/>
      <c r="BC191" s="249"/>
      <c r="BD191" s="249"/>
    </row>
    <row r="192" spans="15:56">
      <c r="O192" s="249"/>
      <c r="P192" s="249"/>
      <c r="Q192" s="249"/>
      <c r="R192" s="249"/>
      <c r="S192" s="249"/>
      <c r="T192" s="249"/>
      <c r="U192" s="249"/>
      <c r="V192" s="249"/>
      <c r="W192" s="249"/>
      <c r="X192" s="249"/>
      <c r="Y192" s="249"/>
      <c r="Z192" s="249"/>
      <c r="AA192" s="249"/>
      <c r="AB192" s="249"/>
      <c r="AC192" s="249"/>
      <c r="AD192" s="249"/>
      <c r="AE192" s="249"/>
      <c r="AF192" s="249"/>
      <c r="AG192" s="249"/>
      <c r="AH192" s="249"/>
      <c r="AI192" s="249"/>
      <c r="AJ192" s="249"/>
      <c r="AK192" s="249"/>
      <c r="AL192" s="249"/>
      <c r="AM192" s="249"/>
      <c r="AN192" s="249"/>
      <c r="AO192" s="249"/>
      <c r="AP192" s="249"/>
      <c r="AQ192" s="249"/>
      <c r="AR192" s="249"/>
      <c r="AS192" s="249"/>
      <c r="AT192" s="249"/>
      <c r="AU192" s="249"/>
      <c r="AV192" s="249"/>
      <c r="AW192" s="249"/>
      <c r="AX192" s="249"/>
      <c r="AY192" s="249"/>
      <c r="AZ192" s="249"/>
      <c r="BA192" s="249"/>
      <c r="BB192" s="249"/>
      <c r="BC192" s="249"/>
      <c r="BD192" s="249"/>
    </row>
    <row r="193" spans="15:56">
      <c r="O193" s="249"/>
      <c r="P193" s="249"/>
      <c r="Q193" s="249"/>
      <c r="R193" s="249"/>
      <c r="S193" s="249"/>
      <c r="T193" s="249"/>
      <c r="U193" s="249"/>
      <c r="V193" s="249"/>
      <c r="W193" s="249"/>
      <c r="X193" s="249"/>
      <c r="Y193" s="249"/>
      <c r="Z193" s="249"/>
      <c r="AA193" s="249"/>
      <c r="AB193" s="249"/>
      <c r="AC193" s="249"/>
      <c r="AD193" s="249"/>
      <c r="AE193" s="249"/>
      <c r="AF193" s="249"/>
      <c r="AG193" s="249"/>
      <c r="AH193" s="249"/>
      <c r="AI193" s="249"/>
      <c r="AJ193" s="249"/>
      <c r="AK193" s="249"/>
      <c r="AL193" s="249"/>
      <c r="AM193" s="249"/>
      <c r="AN193" s="249"/>
      <c r="AO193" s="249"/>
      <c r="AP193" s="249"/>
      <c r="AQ193" s="249"/>
      <c r="AR193" s="249"/>
      <c r="AS193" s="249"/>
      <c r="AT193" s="249"/>
      <c r="AU193" s="249"/>
      <c r="AV193" s="249"/>
      <c r="AW193" s="249"/>
      <c r="AX193" s="249"/>
      <c r="AY193" s="249"/>
      <c r="AZ193" s="249"/>
      <c r="BA193" s="249"/>
      <c r="BB193" s="249"/>
      <c r="BC193" s="249"/>
      <c r="BD193" s="249"/>
    </row>
    <row r="194" spans="15:56">
      <c r="O194" s="249"/>
      <c r="P194" s="249"/>
      <c r="Q194" s="249"/>
      <c r="R194" s="249"/>
      <c r="S194" s="249"/>
      <c r="T194" s="249"/>
      <c r="U194" s="249"/>
      <c r="V194" s="249"/>
      <c r="W194" s="249"/>
      <c r="X194" s="249"/>
      <c r="Y194" s="249"/>
      <c r="Z194" s="249"/>
      <c r="AA194" s="249"/>
      <c r="AB194" s="249"/>
      <c r="AC194" s="249"/>
      <c r="AD194" s="249"/>
      <c r="AE194" s="249"/>
      <c r="AF194" s="249"/>
      <c r="AG194" s="249"/>
      <c r="AH194" s="249"/>
      <c r="AI194" s="249"/>
      <c r="AJ194" s="249"/>
      <c r="AK194" s="249"/>
      <c r="AL194" s="249"/>
      <c r="AM194" s="249"/>
      <c r="AN194" s="249"/>
      <c r="AO194" s="249"/>
      <c r="AP194" s="249"/>
      <c r="AQ194" s="249"/>
      <c r="AR194" s="249"/>
      <c r="AS194" s="249"/>
      <c r="AT194" s="249"/>
      <c r="AU194" s="249"/>
      <c r="AV194" s="249"/>
      <c r="AW194" s="249"/>
      <c r="AX194" s="249"/>
      <c r="AY194" s="249"/>
      <c r="AZ194" s="249"/>
      <c r="BA194" s="249"/>
      <c r="BB194" s="249"/>
      <c r="BC194" s="249"/>
      <c r="BD194" s="249"/>
    </row>
    <row r="195" spans="15:56">
      <c r="O195" s="249"/>
      <c r="P195" s="249"/>
      <c r="Q195" s="249"/>
      <c r="R195" s="249"/>
      <c r="S195" s="249"/>
      <c r="T195" s="249"/>
      <c r="U195" s="249"/>
      <c r="V195" s="249"/>
      <c r="W195" s="249"/>
      <c r="X195" s="249"/>
      <c r="Y195" s="249"/>
      <c r="Z195" s="249"/>
      <c r="AA195" s="249"/>
      <c r="AB195" s="249"/>
      <c r="AC195" s="249"/>
      <c r="AD195" s="249"/>
      <c r="AE195" s="249"/>
      <c r="AF195" s="249"/>
      <c r="AG195" s="249"/>
      <c r="AH195" s="249"/>
      <c r="AI195" s="249"/>
      <c r="AJ195" s="249"/>
      <c r="AK195" s="249"/>
      <c r="AL195" s="249"/>
      <c r="AM195" s="249"/>
      <c r="AN195" s="249"/>
      <c r="AO195" s="249"/>
      <c r="AP195" s="249"/>
      <c r="AQ195" s="249"/>
      <c r="AR195" s="249"/>
      <c r="AS195" s="249"/>
      <c r="AT195" s="249"/>
      <c r="AU195" s="249"/>
      <c r="AV195" s="249"/>
      <c r="AW195" s="249"/>
      <c r="AX195" s="249"/>
      <c r="AY195" s="249"/>
      <c r="AZ195" s="249"/>
      <c r="BA195" s="249"/>
      <c r="BB195" s="249"/>
      <c r="BC195" s="249"/>
      <c r="BD195" s="249"/>
    </row>
    <row r="196" spans="15:56">
      <c r="O196" s="249"/>
      <c r="P196" s="249"/>
      <c r="Q196" s="249"/>
      <c r="R196" s="249"/>
      <c r="S196" s="249"/>
      <c r="T196" s="249"/>
      <c r="U196" s="249"/>
      <c r="V196" s="249"/>
      <c r="W196" s="249"/>
      <c r="X196" s="249"/>
      <c r="Y196" s="249"/>
      <c r="Z196" s="249"/>
      <c r="AA196" s="249"/>
      <c r="AB196" s="249"/>
      <c r="AC196" s="249"/>
      <c r="AD196" s="249"/>
      <c r="AE196" s="249"/>
      <c r="AF196" s="249"/>
      <c r="AG196" s="249"/>
      <c r="AH196" s="249"/>
      <c r="AI196" s="249"/>
      <c r="AJ196" s="249"/>
      <c r="AK196" s="249"/>
      <c r="AL196" s="249"/>
      <c r="AM196" s="249"/>
      <c r="AN196" s="249"/>
      <c r="AO196" s="249"/>
      <c r="AP196" s="249"/>
      <c r="AQ196" s="249"/>
      <c r="AR196" s="249"/>
      <c r="AS196" s="249"/>
      <c r="AT196" s="249"/>
      <c r="AU196" s="249"/>
      <c r="AV196" s="249"/>
      <c r="AW196" s="249"/>
      <c r="AX196" s="249"/>
      <c r="AY196" s="249"/>
      <c r="AZ196" s="249"/>
      <c r="BA196" s="249"/>
      <c r="BB196" s="249"/>
      <c r="BC196" s="249"/>
      <c r="BD196" s="249"/>
    </row>
    <row r="197" spans="15:56">
      <c r="O197" s="249"/>
      <c r="P197" s="249"/>
      <c r="Q197" s="249"/>
      <c r="R197" s="249"/>
      <c r="S197" s="249"/>
      <c r="T197" s="249"/>
      <c r="U197" s="249"/>
      <c r="V197" s="249"/>
      <c r="W197" s="249"/>
      <c r="X197" s="249"/>
      <c r="Y197" s="249"/>
      <c r="Z197" s="249"/>
      <c r="AA197" s="249"/>
      <c r="AB197" s="249"/>
      <c r="AC197" s="249"/>
      <c r="AD197" s="249"/>
      <c r="AE197" s="249"/>
      <c r="AF197" s="249"/>
      <c r="AG197" s="249"/>
      <c r="AH197" s="249"/>
      <c r="AI197" s="249"/>
      <c r="AJ197" s="249"/>
      <c r="AK197" s="249"/>
      <c r="AL197" s="249"/>
      <c r="AM197" s="249"/>
      <c r="AN197" s="249"/>
      <c r="AO197" s="249"/>
      <c r="AP197" s="249"/>
      <c r="AQ197" s="249"/>
      <c r="AR197" s="249"/>
      <c r="AS197" s="249"/>
      <c r="AT197" s="249"/>
      <c r="AU197" s="249"/>
      <c r="AV197" s="249"/>
      <c r="AW197" s="249"/>
      <c r="AX197" s="249"/>
      <c r="AY197" s="249"/>
      <c r="AZ197" s="249"/>
      <c r="BA197" s="249"/>
      <c r="BB197" s="249"/>
      <c r="BC197" s="249"/>
      <c r="BD197" s="249"/>
    </row>
    <row r="198" spans="15:56">
      <c r="O198" s="249"/>
      <c r="P198" s="249"/>
      <c r="Q198" s="249"/>
      <c r="R198" s="249"/>
      <c r="S198" s="249"/>
      <c r="T198" s="249"/>
      <c r="U198" s="249"/>
      <c r="V198" s="249"/>
      <c r="W198" s="249"/>
      <c r="X198" s="249"/>
      <c r="Y198" s="249"/>
      <c r="Z198" s="249"/>
      <c r="AA198" s="249"/>
      <c r="AB198" s="249"/>
      <c r="AC198" s="249"/>
      <c r="AD198" s="249"/>
      <c r="AE198" s="249"/>
      <c r="AF198" s="249"/>
      <c r="AG198" s="249"/>
      <c r="AH198" s="249"/>
      <c r="AI198" s="249"/>
      <c r="AJ198" s="249"/>
      <c r="AK198" s="249"/>
      <c r="AL198" s="249"/>
      <c r="AM198" s="249"/>
      <c r="AN198" s="249"/>
      <c r="AO198" s="249"/>
      <c r="AP198" s="249"/>
      <c r="AQ198" s="249"/>
      <c r="AR198" s="249"/>
      <c r="AS198" s="249"/>
      <c r="AT198" s="249"/>
      <c r="AU198" s="249"/>
      <c r="AV198" s="249"/>
      <c r="AW198" s="249"/>
      <c r="AX198" s="249"/>
      <c r="AY198" s="249"/>
      <c r="AZ198" s="249"/>
      <c r="BA198" s="249"/>
      <c r="BB198" s="249"/>
      <c r="BC198" s="249"/>
      <c r="BD198" s="249"/>
    </row>
    <row r="199" spans="15:56">
      <c r="O199" s="249"/>
      <c r="P199" s="249"/>
      <c r="Q199" s="249"/>
      <c r="R199" s="249"/>
      <c r="S199" s="249"/>
      <c r="T199" s="249"/>
      <c r="U199" s="249"/>
      <c r="V199" s="249"/>
      <c r="W199" s="249"/>
      <c r="X199" s="249"/>
      <c r="Y199" s="249"/>
      <c r="Z199" s="249"/>
      <c r="AA199" s="249"/>
      <c r="AB199" s="249"/>
      <c r="AC199" s="249"/>
      <c r="AD199" s="249"/>
      <c r="AE199" s="249"/>
      <c r="AF199" s="249"/>
      <c r="AG199" s="249"/>
      <c r="AH199" s="249"/>
      <c r="AI199" s="249"/>
      <c r="AJ199" s="249"/>
      <c r="AK199" s="249"/>
      <c r="AL199" s="249"/>
      <c r="AM199" s="249"/>
      <c r="AN199" s="249"/>
      <c r="AO199" s="249"/>
      <c r="AP199" s="249"/>
      <c r="AQ199" s="249"/>
      <c r="AR199" s="249"/>
      <c r="AS199" s="249"/>
      <c r="AT199" s="249"/>
      <c r="AU199" s="249"/>
      <c r="AV199" s="249"/>
      <c r="AW199" s="249"/>
      <c r="AX199" s="249"/>
      <c r="AY199" s="249"/>
      <c r="AZ199" s="249"/>
      <c r="BA199" s="249"/>
      <c r="BB199" s="249"/>
      <c r="BC199" s="249"/>
      <c r="BD199" s="249"/>
    </row>
    <row r="200" spans="15:56">
      <c r="O200" s="249"/>
      <c r="P200" s="249"/>
      <c r="Q200" s="249"/>
      <c r="R200" s="249"/>
      <c r="S200" s="249"/>
      <c r="T200" s="249"/>
      <c r="U200" s="249"/>
      <c r="V200" s="249"/>
      <c r="W200" s="249"/>
      <c r="X200" s="249"/>
      <c r="Y200" s="249"/>
      <c r="Z200" s="249"/>
      <c r="AA200" s="249"/>
      <c r="AB200" s="249"/>
      <c r="AC200" s="249"/>
      <c r="AD200" s="249"/>
      <c r="AE200" s="249"/>
      <c r="AF200" s="249"/>
      <c r="AG200" s="249"/>
      <c r="AH200" s="249"/>
      <c r="AI200" s="249"/>
      <c r="AJ200" s="249"/>
      <c r="AK200" s="249"/>
      <c r="AL200" s="249"/>
      <c r="AM200" s="249"/>
      <c r="AN200" s="249"/>
      <c r="AO200" s="249"/>
      <c r="AP200" s="249"/>
      <c r="AQ200" s="249"/>
      <c r="AR200" s="249"/>
      <c r="AS200" s="249"/>
      <c r="AT200" s="249"/>
      <c r="AU200" s="249"/>
      <c r="AV200" s="249"/>
      <c r="AW200" s="249"/>
      <c r="AX200" s="249"/>
      <c r="AY200" s="249"/>
      <c r="AZ200" s="249"/>
      <c r="BA200" s="249"/>
      <c r="BB200" s="249"/>
      <c r="BC200" s="249"/>
      <c r="BD200" s="249"/>
    </row>
    <row r="201" spans="15:56">
      <c r="O201" s="249"/>
      <c r="P201" s="249"/>
      <c r="Q201" s="249"/>
      <c r="R201" s="249"/>
      <c r="S201" s="249"/>
      <c r="T201" s="249"/>
      <c r="U201" s="249"/>
      <c r="V201" s="249"/>
      <c r="W201" s="249"/>
      <c r="X201" s="249"/>
      <c r="Y201" s="249"/>
      <c r="Z201" s="249"/>
      <c r="AA201" s="249"/>
      <c r="AB201" s="249"/>
      <c r="AC201" s="249"/>
      <c r="AD201" s="249"/>
      <c r="AE201" s="249"/>
      <c r="AF201" s="249"/>
      <c r="AG201" s="249"/>
      <c r="AH201" s="249"/>
      <c r="AI201" s="249"/>
      <c r="AJ201" s="249"/>
      <c r="AK201" s="249"/>
      <c r="AL201" s="249"/>
      <c r="AM201" s="249"/>
      <c r="AN201" s="249"/>
      <c r="AO201" s="249"/>
      <c r="AP201" s="249"/>
      <c r="AQ201" s="249"/>
      <c r="AR201" s="249"/>
      <c r="AS201" s="249"/>
      <c r="AT201" s="249"/>
      <c r="AU201" s="249"/>
      <c r="AV201" s="249"/>
      <c r="AW201" s="249"/>
      <c r="AX201" s="249"/>
      <c r="AY201" s="249"/>
      <c r="AZ201" s="249"/>
      <c r="BA201" s="249"/>
      <c r="BB201" s="249"/>
      <c r="BC201" s="249"/>
      <c r="BD201" s="249"/>
    </row>
    <row r="202" spans="15:56">
      <c r="O202" s="249"/>
      <c r="P202" s="249"/>
      <c r="Q202" s="249"/>
      <c r="R202" s="249"/>
      <c r="S202" s="249"/>
      <c r="T202" s="249"/>
      <c r="U202" s="249"/>
      <c r="V202" s="249"/>
      <c r="W202" s="249"/>
      <c r="X202" s="249"/>
      <c r="Y202" s="249"/>
      <c r="Z202" s="249"/>
      <c r="AA202" s="249"/>
      <c r="AB202" s="249"/>
      <c r="AC202" s="249"/>
      <c r="AD202" s="249"/>
      <c r="AE202" s="249"/>
      <c r="AF202" s="249"/>
      <c r="AG202" s="249"/>
      <c r="AH202" s="249"/>
      <c r="AI202" s="249"/>
      <c r="AJ202" s="249"/>
      <c r="AK202" s="249"/>
      <c r="AL202" s="249"/>
      <c r="AM202" s="249"/>
      <c r="AN202" s="249"/>
      <c r="AO202" s="249"/>
      <c r="AP202" s="249"/>
      <c r="AQ202" s="249"/>
      <c r="AR202" s="249"/>
      <c r="AS202" s="249"/>
      <c r="AT202" s="249"/>
      <c r="AU202" s="249"/>
      <c r="AV202" s="249"/>
      <c r="AW202" s="249"/>
      <c r="AX202" s="249"/>
      <c r="AY202" s="249"/>
      <c r="AZ202" s="249"/>
      <c r="BA202" s="249"/>
      <c r="BB202" s="249"/>
      <c r="BC202" s="249"/>
      <c r="BD202" s="249"/>
    </row>
    <row r="203" spans="15:56">
      <c r="O203" s="249"/>
      <c r="P203" s="249"/>
      <c r="Q203" s="249"/>
      <c r="R203" s="249"/>
      <c r="S203" s="249"/>
      <c r="T203" s="249"/>
      <c r="U203" s="249"/>
      <c r="V203" s="249"/>
      <c r="W203" s="249"/>
      <c r="X203" s="249"/>
      <c r="Y203" s="249"/>
      <c r="Z203" s="249"/>
      <c r="AA203" s="249"/>
      <c r="AB203" s="249"/>
      <c r="AC203" s="249"/>
      <c r="AD203" s="249"/>
      <c r="AE203" s="249"/>
      <c r="AF203" s="249"/>
      <c r="AG203" s="249"/>
      <c r="AH203" s="249"/>
      <c r="AI203" s="249"/>
      <c r="AJ203" s="249"/>
      <c r="AK203" s="249"/>
      <c r="AL203" s="249"/>
      <c r="AM203" s="249"/>
      <c r="AN203" s="249"/>
      <c r="AO203" s="249"/>
      <c r="AP203" s="249"/>
      <c r="AQ203" s="249"/>
      <c r="AR203" s="249"/>
      <c r="AS203" s="249"/>
      <c r="AT203" s="249"/>
      <c r="AU203" s="249"/>
      <c r="AV203" s="249"/>
      <c r="AW203" s="249"/>
      <c r="AX203" s="249"/>
      <c r="AY203" s="249"/>
      <c r="AZ203" s="249"/>
      <c r="BA203" s="249"/>
      <c r="BB203" s="249"/>
      <c r="BC203" s="249"/>
      <c r="BD203" s="249"/>
    </row>
    <row r="204" spans="15:56">
      <c r="O204" s="249"/>
      <c r="P204" s="249"/>
      <c r="Q204" s="249"/>
      <c r="R204" s="249"/>
      <c r="S204" s="249"/>
      <c r="T204" s="249"/>
      <c r="U204" s="249"/>
      <c r="V204" s="249"/>
      <c r="W204" s="249"/>
      <c r="X204" s="249"/>
      <c r="Y204" s="249"/>
      <c r="Z204" s="249"/>
      <c r="AA204" s="249"/>
      <c r="AB204" s="249"/>
      <c r="AC204" s="249"/>
      <c r="AD204" s="249"/>
      <c r="AE204" s="249"/>
      <c r="AF204" s="249"/>
      <c r="AG204" s="249"/>
      <c r="AH204" s="249"/>
      <c r="AI204" s="249"/>
      <c r="AJ204" s="249"/>
      <c r="AK204" s="249"/>
      <c r="AL204" s="249"/>
      <c r="AM204" s="249"/>
      <c r="AN204" s="249"/>
      <c r="AO204" s="249"/>
      <c r="AP204" s="249"/>
      <c r="AQ204" s="249"/>
      <c r="AR204" s="249"/>
      <c r="AS204" s="249"/>
      <c r="AT204" s="249"/>
      <c r="AU204" s="249"/>
      <c r="AV204" s="249"/>
      <c r="AW204" s="249"/>
      <c r="AX204" s="249"/>
      <c r="AY204" s="249"/>
      <c r="AZ204" s="249"/>
      <c r="BA204" s="249"/>
      <c r="BB204" s="249"/>
      <c r="BC204" s="249"/>
      <c r="BD204" s="249"/>
    </row>
    <row r="205" spans="15:56">
      <c r="O205" s="249"/>
      <c r="P205" s="249"/>
      <c r="Q205" s="249"/>
      <c r="R205" s="249"/>
      <c r="S205" s="249"/>
      <c r="T205" s="249"/>
      <c r="U205" s="249"/>
      <c r="V205" s="249"/>
      <c r="W205" s="249"/>
      <c r="X205" s="249"/>
      <c r="Y205" s="249"/>
      <c r="Z205" s="249"/>
      <c r="AA205" s="249"/>
      <c r="AB205" s="249"/>
      <c r="AC205" s="249"/>
      <c r="AD205" s="249"/>
      <c r="AE205" s="249"/>
      <c r="AF205" s="249"/>
      <c r="AG205" s="249"/>
      <c r="AH205" s="249"/>
      <c r="AI205" s="249"/>
      <c r="AJ205" s="249"/>
      <c r="AK205" s="249"/>
      <c r="AL205" s="249"/>
      <c r="AM205" s="249"/>
      <c r="AN205" s="249"/>
      <c r="AO205" s="249"/>
      <c r="AP205" s="249"/>
      <c r="AQ205" s="249"/>
      <c r="AR205" s="249"/>
      <c r="AS205" s="249"/>
      <c r="AT205" s="249"/>
      <c r="AU205" s="249"/>
      <c r="AV205" s="249"/>
      <c r="AW205" s="249"/>
      <c r="AX205" s="249"/>
      <c r="AY205" s="249"/>
      <c r="AZ205" s="249"/>
      <c r="BA205" s="249"/>
      <c r="BB205" s="249"/>
      <c r="BC205" s="249"/>
      <c r="BD205" s="249"/>
    </row>
    <row r="206" spans="15:56">
      <c r="O206" s="249"/>
      <c r="P206" s="249"/>
      <c r="Q206" s="249"/>
      <c r="R206" s="249"/>
      <c r="S206" s="249"/>
      <c r="T206" s="249"/>
      <c r="U206" s="249"/>
      <c r="V206" s="249"/>
      <c r="W206" s="249"/>
      <c r="X206" s="249"/>
      <c r="Y206" s="249"/>
      <c r="Z206" s="249"/>
      <c r="AA206" s="249"/>
      <c r="AB206" s="249"/>
      <c r="AC206" s="249"/>
      <c r="AD206" s="249"/>
      <c r="AE206" s="249"/>
      <c r="AF206" s="249"/>
      <c r="AG206" s="249"/>
      <c r="AH206" s="249"/>
      <c r="AI206" s="249"/>
      <c r="AJ206" s="249"/>
      <c r="AK206" s="249"/>
      <c r="AL206" s="249"/>
      <c r="AM206" s="249"/>
      <c r="AN206" s="249"/>
      <c r="AO206" s="249"/>
      <c r="AP206" s="249"/>
      <c r="AQ206" s="249"/>
      <c r="AR206" s="249"/>
      <c r="AS206" s="249"/>
      <c r="AT206" s="249"/>
      <c r="AU206" s="249"/>
      <c r="AV206" s="249"/>
      <c r="AW206" s="249"/>
      <c r="AX206" s="249"/>
      <c r="AY206" s="249"/>
      <c r="AZ206" s="249"/>
      <c r="BA206" s="249"/>
      <c r="BB206" s="249"/>
      <c r="BC206" s="249"/>
      <c r="BD206" s="249"/>
    </row>
    <row r="207" spans="15:56">
      <c r="O207" s="249"/>
      <c r="P207" s="249"/>
      <c r="Q207" s="249"/>
      <c r="R207" s="249"/>
      <c r="S207" s="249"/>
      <c r="T207" s="249"/>
      <c r="U207" s="249"/>
      <c r="V207" s="249"/>
      <c r="W207" s="249"/>
      <c r="X207" s="249"/>
      <c r="Y207" s="249"/>
      <c r="Z207" s="249"/>
      <c r="AA207" s="249"/>
      <c r="AB207" s="249"/>
      <c r="AC207" s="249"/>
      <c r="AD207" s="249"/>
      <c r="AE207" s="249"/>
      <c r="AF207" s="249"/>
      <c r="AG207" s="249"/>
      <c r="AH207" s="249"/>
      <c r="AI207" s="249"/>
      <c r="AJ207" s="249"/>
      <c r="AK207" s="249"/>
      <c r="AL207" s="249"/>
      <c r="AM207" s="249"/>
      <c r="AN207" s="249"/>
      <c r="AO207" s="249"/>
      <c r="AP207" s="249"/>
      <c r="AQ207" s="249"/>
      <c r="AR207" s="249"/>
      <c r="AS207" s="249"/>
      <c r="AT207" s="249"/>
      <c r="AU207" s="249"/>
      <c r="AV207" s="249"/>
      <c r="AW207" s="249"/>
      <c r="AX207" s="249"/>
      <c r="AY207" s="249"/>
      <c r="AZ207" s="249"/>
      <c r="BA207" s="249"/>
      <c r="BB207" s="249"/>
      <c r="BC207" s="249"/>
      <c r="BD207" s="249"/>
    </row>
  </sheetData>
  <mergeCells count="11">
    <mergeCell ref="C13:J13"/>
    <mergeCell ref="A4:B4"/>
    <mergeCell ref="A5:B5"/>
    <mergeCell ref="C7:J7"/>
    <mergeCell ref="C8:J8"/>
    <mergeCell ref="C9:J9"/>
    <mergeCell ref="C1:H1"/>
    <mergeCell ref="I1:N1"/>
    <mergeCell ref="C10:J10"/>
    <mergeCell ref="C11:J11"/>
    <mergeCell ref="C12:J12"/>
  </mergeCells>
  <printOptions horizontalCentered="1" verticalCentered="1"/>
  <pageMargins left="0.7" right="0.7" top="0.75" bottom="0.75" header="0.3" footer="0.3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CF209"/>
  <sheetViews>
    <sheetView showGridLines="0" workbookViewId="0">
      <selection activeCell="O10" sqref="O10"/>
    </sheetView>
  </sheetViews>
  <sheetFormatPr defaultColWidth="9.140625" defaultRowHeight="15"/>
  <cols>
    <col min="1" max="1" width="25" style="248" customWidth="1"/>
    <col min="2" max="2" width="12.28515625" style="248" customWidth="1"/>
    <col min="3" max="3" width="14.28515625" style="248" customWidth="1"/>
    <col min="4" max="4" width="13.7109375" style="248" customWidth="1"/>
    <col min="5" max="5" width="14.5703125" style="248" customWidth="1"/>
    <col min="6" max="6" width="13.7109375" style="248" customWidth="1"/>
    <col min="7" max="7" width="14.28515625" style="248" customWidth="1"/>
    <col min="8" max="10" width="13.7109375" style="248" customWidth="1"/>
    <col min="11" max="11" width="13.42578125" style="248" customWidth="1"/>
    <col min="12" max="12" width="14.28515625" style="248" customWidth="1"/>
    <col min="13" max="13" width="6.85546875" style="248" customWidth="1"/>
    <col min="14" max="78" width="9.140625" style="248"/>
    <col min="79" max="79" width="28.140625" style="248" customWidth="1"/>
    <col min="80" max="80" width="9.140625" style="248"/>
    <col min="81" max="81" width="15.28515625" style="248" customWidth="1"/>
    <col min="82" max="16384" width="9.140625" style="248"/>
  </cols>
  <sheetData>
    <row r="1" spans="1:54" ht="19.5" thickBot="1">
      <c r="A1" s="334" t="s">
        <v>419</v>
      </c>
      <c r="B1" s="335"/>
      <c r="C1" s="675" t="s">
        <v>117</v>
      </c>
      <c r="D1" s="676"/>
      <c r="E1" s="676"/>
      <c r="F1" s="676"/>
      <c r="G1" s="677" t="s">
        <v>118</v>
      </c>
      <c r="H1" s="676"/>
      <c r="I1" s="676"/>
      <c r="J1" s="678"/>
      <c r="K1" s="336"/>
      <c r="L1" s="337" t="s">
        <v>119</v>
      </c>
      <c r="M1" s="896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</row>
    <row r="2" spans="1:54" ht="69" customHeight="1">
      <c r="A2" s="338" t="s">
        <v>420</v>
      </c>
      <c r="B2" s="339"/>
      <c r="C2" s="273" t="s">
        <v>14</v>
      </c>
      <c r="D2" s="340" t="s">
        <v>16</v>
      </c>
      <c r="E2" s="273" t="s">
        <v>106</v>
      </c>
      <c r="F2" s="341" t="s">
        <v>16</v>
      </c>
      <c r="G2" s="408" t="s">
        <v>114</v>
      </c>
      <c r="H2" s="342" t="s">
        <v>16</v>
      </c>
      <c r="I2" s="315" t="s">
        <v>116</v>
      </c>
      <c r="J2" s="342" t="s">
        <v>16</v>
      </c>
      <c r="K2" s="343"/>
      <c r="L2" s="344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</row>
    <row r="3" spans="1:54" ht="65.099999999999994" customHeight="1" thickBot="1">
      <c r="A3" s="345" t="s">
        <v>127</v>
      </c>
      <c r="B3" s="346"/>
      <c r="C3" s="409" t="s">
        <v>15</v>
      </c>
      <c r="D3" s="410" t="s">
        <v>19</v>
      </c>
      <c r="E3" s="409" t="s">
        <v>15</v>
      </c>
      <c r="F3" s="411" t="s">
        <v>107</v>
      </c>
      <c r="G3" s="412" t="s">
        <v>15</v>
      </c>
      <c r="H3" s="410" t="s">
        <v>168</v>
      </c>
      <c r="I3" s="409" t="s">
        <v>15</v>
      </c>
      <c r="J3" s="410" t="s">
        <v>169</v>
      </c>
      <c r="K3" s="347"/>
      <c r="L3" s="348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</row>
    <row r="4" spans="1:54" ht="31.5" customHeight="1" thickBot="1">
      <c r="A4" s="634" t="s">
        <v>11</v>
      </c>
      <c r="B4" s="670"/>
      <c r="C4" s="349">
        <f>L7*'Window Data'!C29</f>
        <v>907.5</v>
      </c>
      <c r="D4" s="350">
        <f>C4/50</f>
        <v>18.149999999999999</v>
      </c>
      <c r="E4" s="349">
        <f>L7*'Window Data'!C31</f>
        <v>577.5</v>
      </c>
      <c r="F4" s="351">
        <f>E4/40</f>
        <v>14.4375</v>
      </c>
      <c r="G4" s="352">
        <f>L7*'Window Data'!C35</f>
        <v>1229.3999999999999</v>
      </c>
      <c r="H4" s="350">
        <f>G4/15</f>
        <v>81.96</v>
      </c>
      <c r="I4" s="349">
        <f>L7*'Window Data'!C37</f>
        <v>1144.5</v>
      </c>
      <c r="J4" s="350">
        <f>I4/15</f>
        <v>76.3</v>
      </c>
      <c r="K4" s="353"/>
      <c r="L4" s="354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</row>
    <row r="5" spans="1:54" ht="31.5" customHeight="1" thickBot="1">
      <c r="A5" s="636" t="s">
        <v>12</v>
      </c>
      <c r="B5" s="671"/>
      <c r="C5" s="355">
        <f>C4</f>
        <v>907.5</v>
      </c>
      <c r="D5" s="356"/>
      <c r="E5" s="355">
        <f>(E4/4)*5</f>
        <v>721.875</v>
      </c>
      <c r="F5" s="357"/>
      <c r="G5" s="358">
        <f>G4*3.333</f>
        <v>4097.5901999999996</v>
      </c>
      <c r="H5" s="356"/>
      <c r="I5" s="355">
        <f>I4*3.333</f>
        <v>3814.6185</v>
      </c>
      <c r="J5" s="356"/>
      <c r="K5" s="353"/>
      <c r="L5" s="354"/>
      <c r="M5" s="249"/>
      <c r="N5" s="249"/>
      <c r="O5" s="35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</row>
    <row r="6" spans="1:54" ht="28.5" customHeight="1" thickBot="1">
      <c r="A6" s="254"/>
      <c r="B6" s="360" t="s">
        <v>10</v>
      </c>
      <c r="C6" s="361"/>
      <c r="D6" s="362"/>
      <c r="E6" s="363"/>
      <c r="F6" s="362"/>
      <c r="G6" s="364"/>
      <c r="H6" s="365"/>
      <c r="I6" s="366"/>
      <c r="J6" s="365"/>
      <c r="K6" s="367"/>
      <c r="L6" s="368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</row>
    <row r="7" spans="1:54" ht="20.100000000000001" customHeight="1">
      <c r="A7" s="369" t="s">
        <v>8</v>
      </c>
      <c r="B7" s="128">
        <f>'Enter Your Window Size Here'!E6</f>
        <v>40</v>
      </c>
      <c r="C7" s="679" t="s">
        <v>6</v>
      </c>
      <c r="D7" s="643"/>
      <c r="E7" s="643"/>
      <c r="F7" s="643"/>
      <c r="G7" s="643"/>
      <c r="H7" s="643"/>
      <c r="I7" s="643"/>
      <c r="J7" s="643"/>
      <c r="K7" s="370" t="s">
        <v>1</v>
      </c>
      <c r="L7" s="371">
        <f>ROUNDUP(B7*B8/144,0)</f>
        <v>15</v>
      </c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</row>
    <row r="8" spans="1:54" ht="20.100000000000001" customHeight="1" thickBot="1">
      <c r="A8" s="372" t="s">
        <v>7</v>
      </c>
      <c r="B8" s="129">
        <f>'Enter Your Window Size Here'!E7</f>
        <v>52</v>
      </c>
      <c r="C8" s="680" t="s">
        <v>179</v>
      </c>
      <c r="D8" s="681"/>
      <c r="E8" s="681"/>
      <c r="F8" s="681"/>
      <c r="G8" s="681"/>
      <c r="H8" s="681"/>
      <c r="I8" s="681"/>
      <c r="J8" s="682"/>
      <c r="K8" s="373" t="s">
        <v>435</v>
      </c>
      <c r="L8" s="374">
        <f>B7*B8/144</f>
        <v>14.444444444444445</v>
      </c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</row>
    <row r="9" spans="1:54" ht="20.100000000000001" customHeight="1">
      <c r="A9" s="254"/>
      <c r="B9" s="375"/>
      <c r="C9" s="680" t="s">
        <v>180</v>
      </c>
      <c r="D9" s="681"/>
      <c r="E9" s="681"/>
      <c r="F9" s="681"/>
      <c r="G9" s="681"/>
      <c r="H9" s="681"/>
      <c r="I9" s="681"/>
      <c r="J9" s="681"/>
      <c r="K9" s="376"/>
      <c r="L9" s="377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</row>
    <row r="10" spans="1:54" ht="18" customHeight="1">
      <c r="A10" s="254"/>
      <c r="B10" s="378"/>
      <c r="C10" s="672" t="s">
        <v>181</v>
      </c>
      <c r="D10" s="673"/>
      <c r="E10" s="673"/>
      <c r="F10" s="673"/>
      <c r="G10" s="673"/>
      <c r="H10" s="673"/>
      <c r="I10" s="673"/>
      <c r="J10" s="673"/>
      <c r="K10" s="379"/>
      <c r="L10" s="380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</row>
    <row r="11" spans="1:54" ht="18" customHeight="1">
      <c r="A11" s="254"/>
      <c r="B11" s="378"/>
      <c r="C11" s="667" t="s">
        <v>172</v>
      </c>
      <c r="D11" s="631"/>
      <c r="E11" s="631"/>
      <c r="F11" s="631"/>
      <c r="G11" s="631"/>
      <c r="H11" s="631"/>
      <c r="I11" s="631"/>
      <c r="J11" s="631"/>
      <c r="K11" s="631"/>
      <c r="L11" s="381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</row>
    <row r="12" spans="1:54" ht="18" customHeight="1">
      <c r="A12" s="254"/>
      <c r="B12" s="382"/>
      <c r="C12" s="674"/>
      <c r="D12" s="673"/>
      <c r="E12" s="673"/>
      <c r="F12" s="673"/>
      <c r="G12" s="673"/>
      <c r="H12" s="673"/>
      <c r="I12" s="673"/>
      <c r="J12" s="673"/>
      <c r="K12" s="383"/>
      <c r="L12" s="381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</row>
    <row r="13" spans="1:54" ht="20.100000000000001" customHeight="1" thickBot="1">
      <c r="A13" s="297" t="s">
        <v>0</v>
      </c>
      <c r="B13" s="384"/>
      <c r="C13" s="261"/>
      <c r="D13" s="262"/>
      <c r="E13" s="262"/>
      <c r="F13" s="262"/>
      <c r="G13" s="262"/>
      <c r="H13" s="262"/>
      <c r="I13" s="262"/>
      <c r="J13" s="262"/>
      <c r="K13" s="262"/>
      <c r="L13" s="385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</row>
    <row r="14" spans="1:54">
      <c r="A14" s="254"/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</row>
    <row r="15" spans="1:54">
      <c r="A15" s="254"/>
      <c r="B15" s="386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</row>
    <row r="16" spans="1:54">
      <c r="A16" s="387"/>
      <c r="B16" s="388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</row>
    <row r="17" spans="1:54">
      <c r="A17" s="387"/>
      <c r="B17" s="388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</row>
    <row r="18" spans="1:54">
      <c r="A18" s="387"/>
      <c r="B18" s="388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</row>
    <row r="19" spans="1:54">
      <c r="A19" s="389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</row>
    <row r="20" spans="1:54">
      <c r="A20" s="38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</row>
    <row r="21" spans="1:54">
      <c r="A21" s="389"/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</row>
    <row r="22" spans="1:54">
      <c r="A22" s="493"/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</row>
    <row r="23" spans="1:54">
      <c r="A23" s="249"/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</row>
    <row r="24" spans="1:54"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</row>
    <row r="25" spans="1:54"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</row>
    <row r="26" spans="1:54">
      <c r="A26" s="390"/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1"/>
      <c r="N26" s="391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</row>
    <row r="27" spans="1:54">
      <c r="A27" s="390"/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1"/>
      <c r="N27" s="391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</row>
    <row r="28" spans="1:54">
      <c r="A28" s="390"/>
      <c r="B28" s="390"/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1"/>
      <c r="N28" s="391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</row>
    <row r="29" spans="1:54">
      <c r="A29" s="390"/>
      <c r="B29" s="390"/>
      <c r="C29" s="390"/>
      <c r="D29" s="390"/>
      <c r="E29" s="390"/>
      <c r="F29" s="390"/>
      <c r="G29" s="390"/>
      <c r="H29" s="390"/>
      <c r="I29" s="390"/>
      <c r="J29" s="390"/>
      <c r="K29" s="390"/>
      <c r="L29" s="390"/>
      <c r="M29" s="391"/>
      <c r="N29" s="391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</row>
    <row r="30" spans="1:54">
      <c r="A30" s="390"/>
      <c r="B30" s="390"/>
      <c r="C30" s="390"/>
      <c r="D30" s="390"/>
      <c r="E30" s="390"/>
      <c r="F30" s="390"/>
      <c r="G30" s="390"/>
      <c r="H30" s="390"/>
      <c r="I30" s="390"/>
      <c r="J30" s="390"/>
      <c r="K30" s="390"/>
      <c r="L30" s="390"/>
      <c r="M30" s="391"/>
      <c r="N30" s="391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</row>
    <row r="31" spans="1:54">
      <c r="A31" s="390"/>
      <c r="B31" s="390"/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1"/>
      <c r="N31" s="391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</row>
    <row r="32" spans="1:54">
      <c r="A32" s="390"/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1"/>
      <c r="N32" s="391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</row>
    <row r="33" spans="1:54">
      <c r="A33" s="390"/>
      <c r="B33" s="390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1"/>
      <c r="N33" s="391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</row>
    <row r="34" spans="1:54">
      <c r="A34" s="390"/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1"/>
      <c r="N34" s="391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</row>
    <row r="35" spans="1:54">
      <c r="A35" s="390"/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1"/>
      <c r="N35" s="391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</row>
    <row r="36" spans="1:54">
      <c r="A36" s="390"/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1"/>
      <c r="N36" s="391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</row>
    <row r="37" spans="1:54">
      <c r="A37" s="390"/>
      <c r="B37" s="390"/>
      <c r="C37" s="390"/>
      <c r="D37" s="390"/>
      <c r="E37" s="390"/>
      <c r="F37" s="390"/>
      <c r="G37" s="390"/>
      <c r="H37" s="390"/>
      <c r="I37" s="390"/>
      <c r="J37" s="390"/>
      <c r="K37" s="390"/>
      <c r="L37" s="390"/>
      <c r="M37" s="391"/>
      <c r="N37" s="391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</row>
    <row r="38" spans="1:54">
      <c r="A38" s="390"/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1"/>
      <c r="N38" s="391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</row>
    <row r="39" spans="1:54">
      <c r="A39" s="390"/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1"/>
      <c r="N39" s="391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</row>
    <row r="40" spans="1:54">
      <c r="A40" s="390"/>
      <c r="B40" s="390"/>
      <c r="C40" s="390"/>
      <c r="D40" s="390"/>
      <c r="E40" s="390"/>
      <c r="F40" s="390"/>
      <c r="G40" s="390"/>
      <c r="H40" s="390"/>
      <c r="I40" s="390"/>
      <c r="J40" s="390"/>
      <c r="K40" s="390"/>
      <c r="L40" s="390"/>
      <c r="M40" s="391"/>
      <c r="N40" s="391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</row>
    <row r="41" spans="1:54">
      <c r="A41" s="390"/>
      <c r="B41" s="390"/>
      <c r="C41" s="390"/>
      <c r="D41" s="390"/>
      <c r="E41" s="390"/>
      <c r="F41" s="390"/>
      <c r="G41" s="390"/>
      <c r="H41" s="390"/>
      <c r="I41" s="390"/>
      <c r="J41" s="390"/>
      <c r="K41" s="390"/>
      <c r="L41" s="390"/>
      <c r="M41" s="391"/>
      <c r="N41" s="391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</row>
    <row r="42" spans="1:54">
      <c r="A42" s="390"/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0"/>
      <c r="M42" s="391"/>
      <c r="N42" s="391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</row>
    <row r="43" spans="1:54">
      <c r="A43" s="390"/>
      <c r="B43" s="390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1"/>
      <c r="N43" s="391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</row>
    <row r="44" spans="1:54">
      <c r="A44" s="390"/>
      <c r="B44" s="390"/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1"/>
      <c r="N44" s="391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</row>
    <row r="45" spans="1:54">
      <c r="A45" s="390"/>
      <c r="B45" s="390"/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1"/>
      <c r="N45" s="391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</row>
    <row r="46" spans="1:54">
      <c r="A46" s="390"/>
      <c r="B46" s="390"/>
      <c r="C46" s="390"/>
      <c r="D46" s="390"/>
      <c r="E46" s="390"/>
      <c r="F46" s="390"/>
      <c r="G46" s="390"/>
      <c r="H46" s="390"/>
      <c r="I46" s="390"/>
      <c r="J46" s="390"/>
      <c r="K46" s="390"/>
      <c r="L46" s="390"/>
      <c r="M46" s="391"/>
      <c r="N46" s="391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</row>
    <row r="47" spans="1:54">
      <c r="A47" s="390"/>
      <c r="B47" s="390"/>
      <c r="C47" s="390"/>
      <c r="D47" s="390"/>
      <c r="E47" s="390"/>
      <c r="F47" s="390"/>
      <c r="G47" s="390"/>
      <c r="H47" s="390"/>
      <c r="I47" s="390"/>
      <c r="J47" s="390"/>
      <c r="K47" s="390"/>
      <c r="L47" s="390"/>
      <c r="M47" s="391"/>
      <c r="N47" s="391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</row>
    <row r="48" spans="1:54">
      <c r="A48" s="390"/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1"/>
      <c r="N48" s="391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</row>
    <row r="49" spans="1:54">
      <c r="A49" s="390"/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1"/>
      <c r="N49" s="391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</row>
    <row r="50" spans="1:54">
      <c r="A50" s="390"/>
      <c r="B50" s="390"/>
      <c r="C50" s="390"/>
      <c r="D50" s="390"/>
      <c r="E50" s="390"/>
      <c r="F50" s="390"/>
      <c r="G50" s="390"/>
      <c r="H50" s="390"/>
      <c r="I50" s="390"/>
      <c r="J50" s="390"/>
      <c r="K50" s="390"/>
      <c r="L50" s="390"/>
      <c r="M50" s="391"/>
      <c r="N50" s="391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</row>
    <row r="51" spans="1:54">
      <c r="A51" s="390"/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  <c r="M51" s="391"/>
      <c r="N51" s="391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</row>
    <row r="52" spans="1:54">
      <c r="A52" s="390"/>
      <c r="B52" s="390"/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1"/>
      <c r="N52" s="391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</row>
    <row r="53" spans="1:54">
      <c r="A53" s="390"/>
      <c r="B53" s="390"/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391"/>
      <c r="N53" s="391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</row>
    <row r="54" spans="1:54">
      <c r="A54" s="390"/>
      <c r="B54" s="390"/>
      <c r="C54" s="390"/>
      <c r="D54" s="390"/>
      <c r="E54" s="390"/>
      <c r="F54" s="390"/>
      <c r="G54" s="390"/>
      <c r="H54" s="390"/>
      <c r="I54" s="390"/>
      <c r="J54" s="390"/>
      <c r="K54" s="390"/>
      <c r="L54" s="390"/>
      <c r="M54" s="391"/>
      <c r="N54" s="391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</row>
    <row r="55" spans="1:54">
      <c r="A55" s="390"/>
      <c r="B55" s="390"/>
      <c r="C55" s="390"/>
      <c r="D55" s="390"/>
      <c r="E55" s="390"/>
      <c r="F55" s="390"/>
      <c r="G55" s="390"/>
      <c r="H55" s="390"/>
      <c r="I55" s="390"/>
      <c r="J55" s="390"/>
      <c r="K55" s="390"/>
      <c r="L55" s="390"/>
      <c r="M55" s="391"/>
      <c r="N55" s="391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49"/>
      <c r="BA55" s="249"/>
      <c r="BB55" s="249"/>
    </row>
    <row r="56" spans="1:54">
      <c r="A56" s="390"/>
      <c r="B56" s="390"/>
      <c r="C56" s="390"/>
      <c r="D56" s="390"/>
      <c r="E56" s="390"/>
      <c r="F56" s="390"/>
      <c r="G56" s="390"/>
      <c r="H56" s="390"/>
      <c r="I56" s="390"/>
      <c r="J56" s="390"/>
      <c r="K56" s="390"/>
      <c r="L56" s="390"/>
      <c r="M56" s="391"/>
      <c r="N56" s="391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49"/>
    </row>
    <row r="57" spans="1:54">
      <c r="A57" s="390"/>
      <c r="B57" s="390"/>
      <c r="C57" s="390"/>
      <c r="D57" s="390"/>
      <c r="E57" s="390"/>
      <c r="F57" s="390"/>
      <c r="G57" s="390"/>
      <c r="H57" s="390"/>
      <c r="I57" s="390"/>
      <c r="J57" s="390"/>
      <c r="K57" s="390"/>
      <c r="L57" s="390"/>
      <c r="M57" s="391"/>
      <c r="N57" s="391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</row>
    <row r="58" spans="1:54">
      <c r="A58" s="390"/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1"/>
      <c r="N58" s="391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49"/>
      <c r="BB58" s="249"/>
    </row>
    <row r="59" spans="1:54">
      <c r="A59" s="390"/>
      <c r="B59" s="390"/>
      <c r="C59" s="390"/>
      <c r="D59" s="390"/>
      <c r="E59" s="390"/>
      <c r="F59" s="390"/>
      <c r="G59" s="390"/>
      <c r="H59" s="390"/>
      <c r="I59" s="390"/>
      <c r="J59" s="390"/>
      <c r="K59" s="390"/>
      <c r="L59" s="390"/>
      <c r="M59" s="391"/>
      <c r="N59" s="391"/>
      <c r="O59" s="249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  <c r="AX59" s="249"/>
      <c r="AY59" s="249"/>
      <c r="AZ59" s="249"/>
      <c r="BA59" s="249"/>
      <c r="BB59" s="249"/>
    </row>
    <row r="60" spans="1:54">
      <c r="A60" s="390"/>
      <c r="B60" s="390"/>
      <c r="C60" s="390"/>
      <c r="D60" s="390"/>
      <c r="E60" s="390"/>
      <c r="F60" s="390"/>
      <c r="G60" s="390"/>
      <c r="H60" s="390"/>
      <c r="I60" s="390"/>
      <c r="J60" s="390"/>
      <c r="K60" s="390"/>
      <c r="L60" s="390"/>
      <c r="M60" s="391"/>
      <c r="N60" s="391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49"/>
      <c r="BA60" s="249"/>
      <c r="BB60" s="249"/>
    </row>
    <row r="61" spans="1:54">
      <c r="A61" s="390"/>
      <c r="B61" s="390"/>
      <c r="C61" s="390"/>
      <c r="D61" s="390"/>
      <c r="E61" s="390"/>
      <c r="F61" s="390"/>
      <c r="G61" s="390"/>
      <c r="H61" s="390"/>
      <c r="I61" s="390"/>
      <c r="J61" s="390"/>
      <c r="K61" s="390"/>
      <c r="L61" s="390"/>
      <c r="M61" s="391"/>
      <c r="N61" s="391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49"/>
      <c r="AQ61" s="249"/>
      <c r="AR61" s="249"/>
      <c r="AS61" s="249"/>
      <c r="AT61" s="249"/>
      <c r="AU61" s="249"/>
      <c r="AV61" s="249"/>
      <c r="AW61" s="249"/>
      <c r="AX61" s="249"/>
      <c r="AY61" s="249"/>
      <c r="AZ61" s="249"/>
      <c r="BA61" s="249"/>
      <c r="BB61" s="249"/>
    </row>
    <row r="62" spans="1:54">
      <c r="A62" s="390"/>
      <c r="B62" s="390"/>
      <c r="C62" s="390"/>
      <c r="D62" s="390"/>
      <c r="E62" s="390"/>
      <c r="F62" s="390"/>
      <c r="G62" s="390"/>
      <c r="H62" s="390"/>
      <c r="I62" s="390"/>
      <c r="J62" s="390"/>
      <c r="K62" s="390"/>
      <c r="L62" s="390"/>
      <c r="M62" s="391"/>
      <c r="N62" s="391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49"/>
      <c r="AN62" s="249"/>
      <c r="AO62" s="249"/>
      <c r="AP62" s="249"/>
      <c r="AQ62" s="249"/>
      <c r="AR62" s="249"/>
      <c r="AS62" s="249"/>
      <c r="AT62" s="249"/>
      <c r="AU62" s="249"/>
      <c r="AV62" s="249"/>
      <c r="AW62" s="249"/>
      <c r="AX62" s="249"/>
      <c r="AY62" s="249"/>
      <c r="AZ62" s="249"/>
      <c r="BA62" s="249"/>
      <c r="BB62" s="249"/>
    </row>
    <row r="63" spans="1:54">
      <c r="A63" s="390"/>
      <c r="B63" s="390"/>
      <c r="C63" s="390"/>
      <c r="D63" s="390"/>
      <c r="E63" s="390"/>
      <c r="F63" s="390"/>
      <c r="G63" s="390"/>
      <c r="H63" s="390"/>
      <c r="I63" s="390"/>
      <c r="J63" s="390"/>
      <c r="K63" s="390"/>
      <c r="L63" s="390"/>
      <c r="M63" s="391"/>
      <c r="N63" s="391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</row>
    <row r="64" spans="1:54">
      <c r="A64" s="390"/>
      <c r="B64" s="390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1"/>
      <c r="N64" s="391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</row>
    <row r="65" spans="1:54">
      <c r="A65" s="390"/>
      <c r="B65" s="390"/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1"/>
      <c r="N65" s="391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</row>
    <row r="66" spans="1:54">
      <c r="A66" s="390"/>
      <c r="B66" s="390"/>
      <c r="C66" s="390"/>
      <c r="D66" s="390"/>
      <c r="E66" s="390"/>
      <c r="F66" s="390"/>
      <c r="G66" s="390"/>
      <c r="H66" s="390"/>
      <c r="I66" s="390"/>
      <c r="J66" s="390"/>
      <c r="K66" s="390"/>
      <c r="L66" s="390"/>
      <c r="M66" s="391"/>
      <c r="N66" s="391"/>
      <c r="O66" s="249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</row>
    <row r="67" spans="1:54">
      <c r="A67" s="390"/>
      <c r="B67" s="390"/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1"/>
      <c r="N67" s="391"/>
      <c r="O67" s="249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</row>
    <row r="68" spans="1:54">
      <c r="A68" s="390"/>
      <c r="B68" s="390"/>
      <c r="C68" s="390"/>
      <c r="D68" s="390"/>
      <c r="E68" s="390"/>
      <c r="F68" s="390"/>
      <c r="G68" s="390"/>
      <c r="H68" s="390"/>
      <c r="I68" s="390"/>
      <c r="J68" s="390"/>
      <c r="K68" s="390"/>
      <c r="L68" s="390"/>
      <c r="M68" s="391"/>
      <c r="N68" s="391"/>
      <c r="O68" s="249"/>
      <c r="P68" s="249"/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49"/>
      <c r="BB68" s="249"/>
    </row>
    <row r="69" spans="1:54">
      <c r="A69" s="390"/>
      <c r="B69" s="390"/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1"/>
      <c r="N69" s="391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</row>
    <row r="70" spans="1:54">
      <c r="A70" s="390"/>
      <c r="B70" s="390"/>
      <c r="C70" s="390"/>
      <c r="D70" s="390"/>
      <c r="E70" s="390"/>
      <c r="F70" s="390"/>
      <c r="G70" s="390"/>
      <c r="H70" s="390"/>
      <c r="I70" s="390"/>
      <c r="J70" s="390"/>
      <c r="K70" s="390"/>
      <c r="L70" s="390"/>
      <c r="M70" s="391"/>
      <c r="N70" s="391"/>
      <c r="O70" s="249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  <c r="AY70" s="249"/>
      <c r="AZ70" s="249"/>
      <c r="BA70" s="249"/>
      <c r="BB70" s="249"/>
    </row>
    <row r="71" spans="1:54">
      <c r="A71" s="390"/>
      <c r="B71" s="390"/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1"/>
      <c r="N71" s="391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</row>
    <row r="72" spans="1:54">
      <c r="A72" s="390"/>
      <c r="B72" s="390"/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1"/>
      <c r="N72" s="391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</row>
    <row r="73" spans="1:54">
      <c r="A73" s="390"/>
      <c r="B73" s="390"/>
      <c r="C73" s="390"/>
      <c r="D73" s="390"/>
      <c r="E73" s="390"/>
      <c r="F73" s="390"/>
      <c r="G73" s="390"/>
      <c r="H73" s="390"/>
      <c r="I73" s="390"/>
      <c r="J73" s="390"/>
      <c r="K73" s="390"/>
      <c r="L73" s="390"/>
      <c r="M73" s="391"/>
      <c r="N73" s="391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</row>
    <row r="74" spans="1:54">
      <c r="A74" s="390"/>
      <c r="B74" s="390"/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1"/>
      <c r="N74" s="391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49"/>
      <c r="BB74" s="249"/>
    </row>
    <row r="75" spans="1:54">
      <c r="A75" s="390"/>
      <c r="B75" s="390"/>
      <c r="C75" s="390"/>
      <c r="D75" s="390"/>
      <c r="E75" s="390"/>
      <c r="F75" s="390"/>
      <c r="G75" s="390"/>
      <c r="H75" s="390"/>
      <c r="I75" s="390"/>
      <c r="J75" s="390"/>
      <c r="K75" s="390"/>
      <c r="L75" s="390"/>
      <c r="M75" s="391"/>
      <c r="N75" s="391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49"/>
      <c r="BA75" s="249"/>
      <c r="BB75" s="249"/>
    </row>
    <row r="76" spans="1:54">
      <c r="A76" s="390"/>
      <c r="B76" s="390"/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1"/>
      <c r="N76" s="391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49"/>
      <c r="BA76" s="249"/>
      <c r="BB76" s="249"/>
    </row>
    <row r="77" spans="1:54">
      <c r="A77" s="390"/>
      <c r="B77" s="390"/>
      <c r="C77" s="390"/>
      <c r="D77" s="390"/>
      <c r="E77" s="390"/>
      <c r="F77" s="390"/>
      <c r="G77" s="390"/>
      <c r="H77" s="390"/>
      <c r="I77" s="390"/>
      <c r="J77" s="390"/>
      <c r="K77" s="390"/>
      <c r="L77" s="390"/>
      <c r="M77" s="391"/>
      <c r="N77" s="391"/>
      <c r="O77" s="249"/>
      <c r="P77" s="249"/>
      <c r="Q77" s="249"/>
      <c r="R77" s="249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249"/>
      <c r="AX77" s="249"/>
      <c r="AY77" s="249"/>
      <c r="AZ77" s="249"/>
      <c r="BA77" s="249"/>
      <c r="BB77" s="249"/>
    </row>
    <row r="78" spans="1:54">
      <c r="A78" s="390"/>
      <c r="B78" s="390"/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1"/>
      <c r="N78" s="391"/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249"/>
      <c r="AX78" s="249"/>
      <c r="AY78" s="249"/>
      <c r="AZ78" s="249"/>
      <c r="BA78" s="249"/>
      <c r="BB78" s="249"/>
    </row>
    <row r="79" spans="1:54">
      <c r="A79" s="390"/>
      <c r="B79" s="390"/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1"/>
      <c r="N79" s="391"/>
      <c r="O79" s="249"/>
      <c r="P79" s="249"/>
      <c r="Q79" s="249"/>
      <c r="R79" s="249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249"/>
      <c r="AX79" s="249"/>
      <c r="AY79" s="249"/>
      <c r="AZ79" s="249"/>
      <c r="BA79" s="249"/>
      <c r="BB79" s="249"/>
    </row>
    <row r="80" spans="1:54">
      <c r="A80" s="390"/>
      <c r="B80" s="390"/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1"/>
      <c r="N80" s="391"/>
      <c r="O80" s="249"/>
      <c r="P80" s="249"/>
      <c r="Q80" s="249"/>
      <c r="R80" s="249"/>
      <c r="S80" s="249"/>
      <c r="T80" s="249"/>
      <c r="U80" s="249"/>
      <c r="V80" s="249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  <c r="AI80" s="249"/>
      <c r="AJ80" s="249"/>
      <c r="AK80" s="249"/>
      <c r="AL80" s="249"/>
      <c r="AM80" s="249"/>
      <c r="AN80" s="249"/>
      <c r="AO80" s="249"/>
      <c r="AP80" s="249"/>
      <c r="AQ80" s="249"/>
      <c r="AR80" s="249"/>
      <c r="AS80" s="249"/>
      <c r="AT80" s="249"/>
      <c r="AU80" s="249"/>
      <c r="AV80" s="249"/>
      <c r="AW80" s="249"/>
      <c r="AX80" s="249"/>
      <c r="AY80" s="249"/>
      <c r="AZ80" s="249"/>
      <c r="BA80" s="249"/>
      <c r="BB80" s="249"/>
    </row>
    <row r="81" spans="1:54">
      <c r="A81" s="390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1"/>
      <c r="N81" s="391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49"/>
      <c r="AK81" s="249"/>
      <c r="AL81" s="249"/>
      <c r="AM81" s="249"/>
      <c r="AN81" s="249"/>
      <c r="AO81" s="249"/>
      <c r="AP81" s="249"/>
      <c r="AQ81" s="249"/>
      <c r="AR81" s="249"/>
      <c r="AS81" s="249"/>
      <c r="AT81" s="249"/>
      <c r="AU81" s="249"/>
      <c r="AV81" s="249"/>
      <c r="AW81" s="249"/>
      <c r="AX81" s="249"/>
      <c r="AY81" s="249"/>
      <c r="AZ81" s="249"/>
      <c r="BA81" s="249"/>
      <c r="BB81" s="249"/>
    </row>
    <row r="82" spans="1:54">
      <c r="A82" s="390"/>
      <c r="B82" s="390"/>
      <c r="C82" s="390"/>
      <c r="D82" s="390"/>
      <c r="E82" s="390"/>
      <c r="F82" s="390"/>
      <c r="G82" s="390"/>
      <c r="H82" s="390"/>
      <c r="I82" s="390"/>
      <c r="J82" s="390"/>
      <c r="K82" s="390"/>
      <c r="L82" s="390"/>
      <c r="M82" s="391"/>
      <c r="N82" s="391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49"/>
      <c r="AZ82" s="249"/>
      <c r="BA82" s="249"/>
      <c r="BB82" s="249"/>
    </row>
    <row r="83" spans="1:54">
      <c r="A83" s="390"/>
      <c r="B83" s="390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391"/>
      <c r="N83" s="391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49"/>
      <c r="BA83" s="249"/>
      <c r="BB83" s="249"/>
    </row>
    <row r="84" spans="1:54">
      <c r="A84" s="390"/>
      <c r="B84" s="390"/>
      <c r="C84" s="390"/>
      <c r="D84" s="390"/>
      <c r="E84" s="390"/>
      <c r="F84" s="390"/>
      <c r="G84" s="390"/>
      <c r="H84" s="390"/>
      <c r="I84" s="390"/>
      <c r="J84" s="390"/>
      <c r="K84" s="390"/>
      <c r="L84" s="390"/>
      <c r="M84" s="391"/>
      <c r="N84" s="391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</row>
    <row r="85" spans="1:54">
      <c r="A85" s="390"/>
      <c r="B85" s="390"/>
      <c r="C85" s="390"/>
      <c r="D85" s="390"/>
      <c r="E85" s="390"/>
      <c r="F85" s="390"/>
      <c r="G85" s="390"/>
      <c r="H85" s="390"/>
      <c r="I85" s="390"/>
      <c r="J85" s="390"/>
      <c r="K85" s="390"/>
      <c r="L85" s="390"/>
      <c r="M85" s="391"/>
      <c r="N85" s="391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P85" s="249"/>
      <c r="AQ85" s="249"/>
      <c r="AR85" s="249"/>
      <c r="AS85" s="249"/>
      <c r="AT85" s="249"/>
      <c r="AU85" s="249"/>
      <c r="AV85" s="249"/>
      <c r="AW85" s="249"/>
      <c r="AX85" s="249"/>
      <c r="AY85" s="249"/>
      <c r="AZ85" s="249"/>
      <c r="BA85" s="249"/>
      <c r="BB85" s="249"/>
    </row>
    <row r="86" spans="1:54">
      <c r="A86" s="390"/>
      <c r="B86" s="390"/>
      <c r="C86" s="390"/>
      <c r="D86" s="390"/>
      <c r="E86" s="390"/>
      <c r="F86" s="390"/>
      <c r="G86" s="390"/>
      <c r="H86" s="390"/>
      <c r="I86" s="390"/>
      <c r="J86" s="390"/>
      <c r="K86" s="390"/>
      <c r="L86" s="390"/>
      <c r="M86" s="391"/>
      <c r="N86" s="391"/>
      <c r="O86" s="249"/>
      <c r="P86" s="249"/>
      <c r="Q86" s="249"/>
      <c r="R86" s="249"/>
      <c r="S86" s="249"/>
      <c r="T86" s="249"/>
      <c r="U86" s="249"/>
      <c r="V86" s="249"/>
      <c r="W86" s="249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49"/>
      <c r="AS86" s="249"/>
      <c r="AT86" s="249"/>
      <c r="AU86" s="249"/>
      <c r="AV86" s="249"/>
      <c r="AW86" s="249"/>
      <c r="AX86" s="249"/>
      <c r="AY86" s="249"/>
      <c r="AZ86" s="249"/>
      <c r="BA86" s="249"/>
      <c r="BB86" s="249"/>
    </row>
    <row r="87" spans="1:54">
      <c r="A87" s="390"/>
      <c r="B87" s="390"/>
      <c r="C87" s="390"/>
      <c r="D87" s="390"/>
      <c r="E87" s="390"/>
      <c r="F87" s="390"/>
      <c r="G87" s="390"/>
      <c r="H87" s="390"/>
      <c r="I87" s="390"/>
      <c r="J87" s="390"/>
      <c r="K87" s="390"/>
      <c r="L87" s="390"/>
      <c r="M87" s="391"/>
      <c r="N87" s="391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49"/>
      <c r="BA87" s="249"/>
      <c r="BB87" s="249"/>
    </row>
    <row r="88" spans="1:54">
      <c r="A88" s="390"/>
      <c r="B88" s="390"/>
      <c r="C88" s="390"/>
      <c r="D88" s="390"/>
      <c r="E88" s="390"/>
      <c r="F88" s="390"/>
      <c r="G88" s="390"/>
      <c r="H88" s="390"/>
      <c r="I88" s="390"/>
      <c r="J88" s="390"/>
      <c r="K88" s="390"/>
      <c r="L88" s="390"/>
      <c r="M88" s="391"/>
      <c r="N88" s="391"/>
      <c r="O88" s="249"/>
      <c r="P88" s="249"/>
      <c r="Q88" s="249"/>
      <c r="R88" s="249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  <c r="AH88" s="249"/>
      <c r="AI88" s="249"/>
      <c r="AJ88" s="249"/>
      <c r="AK88" s="249"/>
      <c r="AL88" s="249"/>
      <c r="AM88" s="249"/>
      <c r="AN88" s="249"/>
      <c r="AO88" s="249"/>
      <c r="AP88" s="249"/>
      <c r="AQ88" s="249"/>
      <c r="AR88" s="249"/>
      <c r="AS88" s="249"/>
      <c r="AT88" s="249"/>
      <c r="AU88" s="249"/>
      <c r="AV88" s="249"/>
      <c r="AW88" s="249"/>
      <c r="AX88" s="249"/>
      <c r="AY88" s="249"/>
      <c r="AZ88" s="249"/>
      <c r="BA88" s="249"/>
      <c r="BB88" s="249"/>
    </row>
    <row r="89" spans="1:54">
      <c r="A89" s="390"/>
      <c r="B89" s="390"/>
      <c r="C89" s="390"/>
      <c r="D89" s="390"/>
      <c r="E89" s="390"/>
      <c r="F89" s="390"/>
      <c r="G89" s="390"/>
      <c r="H89" s="390"/>
      <c r="I89" s="390"/>
      <c r="J89" s="390"/>
      <c r="K89" s="390"/>
      <c r="L89" s="390"/>
      <c r="M89" s="391"/>
      <c r="N89" s="391"/>
      <c r="O89" s="249"/>
      <c r="P89" s="249"/>
      <c r="Q89" s="249"/>
      <c r="R89" s="249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  <c r="AE89" s="249"/>
      <c r="AF89" s="249"/>
      <c r="AG89" s="249"/>
      <c r="AH89" s="249"/>
      <c r="AI89" s="249"/>
      <c r="AJ89" s="249"/>
      <c r="AK89" s="249"/>
      <c r="AL89" s="249"/>
      <c r="AM89" s="249"/>
      <c r="AN89" s="249"/>
      <c r="AO89" s="249"/>
      <c r="AP89" s="249"/>
      <c r="AQ89" s="249"/>
      <c r="AR89" s="249"/>
      <c r="AS89" s="249"/>
      <c r="AT89" s="249"/>
      <c r="AU89" s="249"/>
      <c r="AV89" s="249"/>
      <c r="AW89" s="249"/>
      <c r="AX89" s="249"/>
      <c r="AY89" s="249"/>
      <c r="AZ89" s="249"/>
      <c r="BA89" s="249"/>
      <c r="BB89" s="249"/>
    </row>
    <row r="90" spans="1:54">
      <c r="A90" s="390"/>
      <c r="B90" s="390"/>
      <c r="C90" s="390"/>
      <c r="D90" s="390"/>
      <c r="E90" s="390"/>
      <c r="F90" s="390"/>
      <c r="G90" s="390"/>
      <c r="H90" s="390"/>
      <c r="I90" s="390"/>
      <c r="J90" s="390"/>
      <c r="K90" s="390"/>
      <c r="L90" s="390"/>
      <c r="M90" s="391"/>
      <c r="N90" s="391"/>
      <c r="O90" s="249"/>
      <c r="P90" s="249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249"/>
      <c r="AX90" s="249"/>
      <c r="AY90" s="249"/>
      <c r="AZ90" s="249"/>
      <c r="BA90" s="249"/>
      <c r="BB90" s="249"/>
    </row>
    <row r="91" spans="1:54">
      <c r="A91" s="390"/>
      <c r="B91" s="390"/>
      <c r="C91" s="390"/>
      <c r="D91" s="390"/>
      <c r="E91" s="390"/>
      <c r="F91" s="390"/>
      <c r="G91" s="390"/>
      <c r="H91" s="390"/>
      <c r="I91" s="390"/>
      <c r="J91" s="390"/>
      <c r="K91" s="390"/>
      <c r="L91" s="390"/>
      <c r="M91" s="391"/>
      <c r="N91" s="391"/>
      <c r="O91" s="249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49"/>
      <c r="AF91" s="249"/>
      <c r="AG91" s="249"/>
      <c r="AH91" s="249"/>
      <c r="AI91" s="249"/>
      <c r="AJ91" s="249"/>
      <c r="AK91" s="249"/>
      <c r="AL91" s="249"/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249"/>
      <c r="AX91" s="249"/>
      <c r="AY91" s="249"/>
      <c r="AZ91" s="249"/>
      <c r="BA91" s="249"/>
      <c r="BB91" s="249"/>
    </row>
    <row r="92" spans="1:54">
      <c r="A92" s="390"/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1"/>
      <c r="N92" s="391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  <c r="AH92" s="249"/>
      <c r="AI92" s="249"/>
      <c r="AJ92" s="249"/>
      <c r="AK92" s="249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249"/>
      <c r="AX92" s="249"/>
      <c r="AY92" s="249"/>
      <c r="AZ92" s="249"/>
      <c r="BA92" s="249"/>
      <c r="BB92" s="249"/>
    </row>
    <row r="93" spans="1:54">
      <c r="A93" s="390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1"/>
      <c r="N93" s="391"/>
      <c r="O93" s="249"/>
      <c r="P93" s="249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249"/>
      <c r="AX93" s="249"/>
      <c r="AY93" s="249"/>
      <c r="AZ93" s="249"/>
      <c r="BA93" s="249"/>
      <c r="BB93" s="249"/>
    </row>
    <row r="94" spans="1:54">
      <c r="A94" s="390"/>
      <c r="B94" s="390"/>
      <c r="C94" s="390"/>
      <c r="D94" s="390"/>
      <c r="E94" s="390"/>
      <c r="F94" s="390"/>
      <c r="G94" s="390"/>
      <c r="H94" s="390"/>
      <c r="I94" s="390"/>
      <c r="J94" s="390"/>
      <c r="K94" s="390"/>
      <c r="L94" s="390"/>
      <c r="M94" s="391"/>
      <c r="N94" s="391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49"/>
      <c r="BB94" s="249"/>
    </row>
    <row r="95" spans="1:54">
      <c r="A95" s="390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1"/>
      <c r="N95" s="391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  <c r="AY95" s="249"/>
      <c r="AZ95" s="249"/>
      <c r="BA95" s="249"/>
      <c r="BB95" s="249"/>
    </row>
    <row r="96" spans="1:54">
      <c r="A96" s="390"/>
      <c r="B96" s="390"/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1"/>
      <c r="N96" s="391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49"/>
      <c r="BA96" s="249"/>
      <c r="BB96" s="249"/>
    </row>
    <row r="97" spans="1:84">
      <c r="A97" s="390"/>
      <c r="B97" s="390"/>
      <c r="C97" s="390"/>
      <c r="D97" s="390"/>
      <c r="E97" s="390"/>
      <c r="F97" s="390"/>
      <c r="G97" s="390"/>
      <c r="H97" s="390"/>
      <c r="I97" s="390"/>
      <c r="J97" s="390"/>
      <c r="K97" s="390"/>
      <c r="L97" s="390"/>
      <c r="M97" s="391"/>
      <c r="N97" s="391"/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9"/>
      <c r="AH97" s="249"/>
      <c r="AI97" s="249"/>
      <c r="AJ97" s="249"/>
      <c r="AK97" s="249"/>
      <c r="AL97" s="249"/>
      <c r="AM97" s="249"/>
      <c r="AN97" s="249"/>
      <c r="AO97" s="249"/>
      <c r="AP97" s="249"/>
      <c r="AQ97" s="249"/>
      <c r="AR97" s="249"/>
      <c r="AS97" s="249"/>
      <c r="AT97" s="249"/>
      <c r="AU97" s="249"/>
      <c r="AV97" s="249"/>
      <c r="AW97" s="249"/>
      <c r="AX97" s="249"/>
      <c r="AY97" s="249"/>
      <c r="AZ97" s="249"/>
      <c r="BA97" s="249"/>
      <c r="BB97" s="249"/>
    </row>
    <row r="98" spans="1:84">
      <c r="A98" s="390"/>
      <c r="B98" s="390"/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1"/>
      <c r="N98" s="391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  <c r="AM98" s="249"/>
      <c r="AN98" s="249"/>
      <c r="AO98" s="249"/>
      <c r="AP98" s="249"/>
      <c r="AQ98" s="249"/>
      <c r="AR98" s="249"/>
      <c r="AS98" s="249"/>
      <c r="AT98" s="249"/>
      <c r="AU98" s="249"/>
      <c r="AV98" s="249"/>
      <c r="AW98" s="249"/>
      <c r="AX98" s="249"/>
      <c r="AY98" s="249"/>
      <c r="AZ98" s="249"/>
      <c r="BA98" s="249"/>
      <c r="BB98" s="249"/>
      <c r="CC98" s="249"/>
      <c r="CD98" s="249"/>
      <c r="CE98" s="249"/>
      <c r="CF98" s="249"/>
    </row>
    <row r="99" spans="1:84"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49"/>
      <c r="AH99" s="249"/>
      <c r="AI99" s="249"/>
      <c r="AJ99" s="249"/>
      <c r="AK99" s="249"/>
      <c r="AL99" s="249"/>
      <c r="AM99" s="249"/>
      <c r="AN99" s="249"/>
      <c r="AO99" s="249"/>
      <c r="AP99" s="249"/>
      <c r="AQ99" s="249"/>
      <c r="AR99" s="249"/>
      <c r="AS99" s="249"/>
      <c r="AT99" s="249"/>
      <c r="AU99" s="249"/>
      <c r="AV99" s="249"/>
      <c r="AW99" s="249"/>
      <c r="AX99" s="249"/>
      <c r="AY99" s="249"/>
      <c r="AZ99" s="249"/>
      <c r="BA99" s="249"/>
      <c r="BB99" s="249"/>
      <c r="CC99" s="249"/>
      <c r="CD99" s="249"/>
      <c r="CE99" s="249"/>
      <c r="CF99" s="249"/>
    </row>
    <row r="100" spans="1:84"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49"/>
      <c r="AH100" s="249"/>
      <c r="AI100" s="249"/>
      <c r="AJ100" s="249"/>
      <c r="AK100" s="249"/>
      <c r="AL100" s="249"/>
      <c r="AM100" s="249"/>
      <c r="AN100" s="249"/>
      <c r="AO100" s="249"/>
      <c r="AP100" s="249"/>
      <c r="AQ100" s="249"/>
      <c r="AR100" s="249"/>
      <c r="AS100" s="249"/>
      <c r="AT100" s="249"/>
      <c r="AU100" s="249"/>
      <c r="AV100" s="249"/>
      <c r="AW100" s="249"/>
      <c r="AX100" s="249"/>
      <c r="AY100" s="249"/>
      <c r="AZ100" s="249"/>
      <c r="BA100" s="249"/>
      <c r="BB100" s="249"/>
      <c r="CC100" s="249"/>
      <c r="CD100" s="388"/>
      <c r="CE100" s="249"/>
      <c r="CF100" s="249"/>
    </row>
    <row r="101" spans="1:84">
      <c r="M101" s="249"/>
      <c r="N101" s="249"/>
      <c r="O101" s="249"/>
      <c r="P101" s="249"/>
      <c r="Q101" s="249"/>
      <c r="R101" s="249"/>
      <c r="S101" s="249"/>
      <c r="T101" s="249"/>
      <c r="U101" s="249"/>
      <c r="V101" s="249"/>
      <c r="W101" s="249"/>
      <c r="X101" s="249"/>
      <c r="Y101" s="249"/>
      <c r="Z101" s="249"/>
      <c r="AA101" s="249"/>
      <c r="AB101" s="249"/>
      <c r="AC101" s="249"/>
      <c r="AD101" s="249"/>
      <c r="AE101" s="249"/>
      <c r="AF101" s="249"/>
      <c r="AG101" s="249"/>
      <c r="AH101" s="249"/>
      <c r="AI101" s="249"/>
      <c r="AJ101" s="249"/>
      <c r="AK101" s="249"/>
      <c r="AL101" s="249"/>
      <c r="AM101" s="249"/>
      <c r="AN101" s="249"/>
      <c r="AO101" s="249"/>
      <c r="AP101" s="249"/>
      <c r="AQ101" s="249"/>
      <c r="AR101" s="249"/>
      <c r="AS101" s="249"/>
      <c r="AT101" s="249"/>
      <c r="AU101" s="249"/>
      <c r="AV101" s="249"/>
      <c r="AW101" s="249"/>
      <c r="AX101" s="249"/>
      <c r="AY101" s="249"/>
      <c r="AZ101" s="249"/>
      <c r="BA101" s="249"/>
      <c r="BB101" s="249"/>
      <c r="CC101" s="249"/>
      <c r="CD101" s="388"/>
      <c r="CE101" s="249"/>
      <c r="CF101" s="249"/>
    </row>
    <row r="102" spans="1:84">
      <c r="M102" s="249"/>
      <c r="N102" s="249"/>
      <c r="O102" s="249"/>
      <c r="P102" s="249"/>
      <c r="Q102" s="249"/>
      <c r="R102" s="249"/>
      <c r="S102" s="249"/>
      <c r="T102" s="249"/>
      <c r="U102" s="249"/>
      <c r="V102" s="249"/>
      <c r="W102" s="249"/>
      <c r="X102" s="249"/>
      <c r="Y102" s="249"/>
      <c r="Z102" s="249"/>
      <c r="AA102" s="249"/>
      <c r="AB102" s="249"/>
      <c r="AC102" s="249"/>
      <c r="AD102" s="249"/>
      <c r="AE102" s="249"/>
      <c r="AF102" s="249"/>
      <c r="AG102" s="249"/>
      <c r="AH102" s="249"/>
      <c r="AI102" s="249"/>
      <c r="AJ102" s="249"/>
      <c r="AK102" s="249"/>
      <c r="AL102" s="249"/>
      <c r="AM102" s="249"/>
      <c r="AN102" s="249"/>
      <c r="AO102" s="249"/>
      <c r="AP102" s="249"/>
      <c r="AQ102" s="249"/>
      <c r="AR102" s="249"/>
      <c r="AS102" s="249"/>
      <c r="AT102" s="249"/>
      <c r="AU102" s="249"/>
      <c r="AV102" s="249"/>
      <c r="AW102" s="249"/>
      <c r="AX102" s="249"/>
      <c r="AY102" s="249"/>
      <c r="AZ102" s="249"/>
      <c r="BA102" s="249"/>
      <c r="BB102" s="249"/>
      <c r="CC102" s="249"/>
      <c r="CD102" s="388"/>
      <c r="CE102" s="249"/>
      <c r="CF102" s="249"/>
    </row>
    <row r="103" spans="1:84">
      <c r="M103" s="249"/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  <c r="X103" s="249"/>
      <c r="Y103" s="249"/>
      <c r="Z103" s="249"/>
      <c r="AA103" s="249"/>
      <c r="AB103" s="249"/>
      <c r="AC103" s="249"/>
      <c r="AD103" s="249"/>
      <c r="AE103" s="249"/>
      <c r="AF103" s="249"/>
      <c r="AG103" s="249"/>
      <c r="AH103" s="249"/>
      <c r="AI103" s="249"/>
      <c r="AJ103" s="249"/>
      <c r="AK103" s="249"/>
      <c r="AL103" s="249"/>
      <c r="AM103" s="249"/>
      <c r="AN103" s="249"/>
      <c r="AO103" s="249"/>
      <c r="AP103" s="249"/>
      <c r="AQ103" s="249"/>
      <c r="AR103" s="249"/>
      <c r="AS103" s="249"/>
      <c r="AT103" s="249"/>
      <c r="AU103" s="249"/>
      <c r="AV103" s="249"/>
      <c r="AW103" s="249"/>
      <c r="AX103" s="249"/>
      <c r="AY103" s="249"/>
      <c r="AZ103" s="249"/>
      <c r="BA103" s="249"/>
      <c r="BB103" s="249"/>
    </row>
    <row r="104" spans="1:84">
      <c r="M104" s="249"/>
      <c r="N104" s="249"/>
      <c r="O104" s="249"/>
      <c r="P104" s="249"/>
      <c r="Q104" s="249"/>
      <c r="R104" s="249"/>
      <c r="S104" s="249"/>
      <c r="T104" s="249"/>
      <c r="U104" s="249"/>
      <c r="V104" s="249"/>
      <c r="W104" s="249"/>
      <c r="X104" s="249"/>
      <c r="Y104" s="249"/>
      <c r="Z104" s="249"/>
      <c r="AA104" s="249"/>
      <c r="AB104" s="249"/>
      <c r="AC104" s="249"/>
      <c r="AD104" s="249"/>
      <c r="AE104" s="249"/>
      <c r="AF104" s="249"/>
      <c r="AG104" s="249"/>
      <c r="AH104" s="249"/>
      <c r="AI104" s="249"/>
      <c r="AJ104" s="249"/>
      <c r="AK104" s="249"/>
      <c r="AL104" s="249"/>
      <c r="AM104" s="249"/>
      <c r="AN104" s="249"/>
      <c r="AO104" s="249"/>
      <c r="AP104" s="249"/>
      <c r="AQ104" s="249"/>
      <c r="AR104" s="249"/>
      <c r="AS104" s="249"/>
      <c r="AT104" s="249"/>
      <c r="AU104" s="249"/>
      <c r="AV104" s="249"/>
      <c r="AW104" s="249"/>
      <c r="AX104" s="249"/>
      <c r="AY104" s="249"/>
      <c r="AZ104" s="249"/>
      <c r="BA104" s="249"/>
      <c r="BB104" s="249"/>
      <c r="CD104" s="392"/>
    </row>
    <row r="105" spans="1:84">
      <c r="M105" s="249"/>
      <c r="N105" s="249"/>
      <c r="O105" s="249"/>
      <c r="P105" s="249"/>
      <c r="Q105" s="249"/>
      <c r="R105" s="249"/>
      <c r="S105" s="249"/>
      <c r="T105" s="249"/>
      <c r="U105" s="249"/>
      <c r="V105" s="249"/>
      <c r="W105" s="249"/>
      <c r="X105" s="249"/>
      <c r="Y105" s="249"/>
      <c r="Z105" s="249"/>
      <c r="AA105" s="249"/>
      <c r="AB105" s="249"/>
      <c r="AC105" s="249"/>
      <c r="AD105" s="249"/>
      <c r="AE105" s="249"/>
      <c r="AF105" s="249"/>
      <c r="AG105" s="249"/>
      <c r="AH105" s="249"/>
      <c r="AI105" s="249"/>
      <c r="AJ105" s="249"/>
      <c r="AK105" s="249"/>
      <c r="AL105" s="249"/>
      <c r="AM105" s="249"/>
      <c r="AN105" s="249"/>
      <c r="AO105" s="249"/>
      <c r="AP105" s="249"/>
      <c r="AQ105" s="249"/>
      <c r="AR105" s="249"/>
      <c r="AS105" s="249"/>
      <c r="AT105" s="249"/>
      <c r="AU105" s="249"/>
      <c r="AV105" s="249"/>
      <c r="AW105" s="249"/>
      <c r="AX105" s="249"/>
      <c r="AY105" s="249"/>
      <c r="AZ105" s="249"/>
      <c r="BA105" s="249"/>
      <c r="BB105" s="249"/>
      <c r="CD105" s="392"/>
    </row>
    <row r="106" spans="1:84">
      <c r="M106" s="249"/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  <c r="X106" s="249"/>
      <c r="Y106" s="249"/>
      <c r="Z106" s="249"/>
      <c r="AA106" s="249"/>
      <c r="AB106" s="249"/>
      <c r="AC106" s="249"/>
      <c r="AD106" s="249"/>
      <c r="AE106" s="249"/>
      <c r="AF106" s="249"/>
      <c r="AG106" s="249"/>
      <c r="AH106" s="249"/>
      <c r="AI106" s="249"/>
      <c r="AJ106" s="249"/>
      <c r="AK106" s="249"/>
      <c r="AL106" s="249"/>
      <c r="AM106" s="249"/>
      <c r="AN106" s="249"/>
      <c r="AO106" s="249"/>
      <c r="AP106" s="249"/>
      <c r="AQ106" s="249"/>
      <c r="AR106" s="249"/>
      <c r="AS106" s="249"/>
      <c r="AT106" s="249"/>
      <c r="AU106" s="249"/>
      <c r="AV106" s="249"/>
      <c r="AW106" s="249"/>
      <c r="AX106" s="249"/>
      <c r="AY106" s="249"/>
      <c r="AZ106" s="249"/>
      <c r="BA106" s="249"/>
      <c r="BB106" s="249"/>
    </row>
    <row r="107" spans="1:84">
      <c r="M107" s="249"/>
      <c r="N107" s="249"/>
      <c r="O107" s="249"/>
      <c r="P107" s="249"/>
      <c r="Q107" s="249"/>
      <c r="R107" s="249"/>
      <c r="S107" s="249"/>
      <c r="T107" s="249"/>
      <c r="U107" s="249"/>
      <c r="V107" s="249"/>
      <c r="W107" s="249"/>
      <c r="X107" s="249"/>
      <c r="Y107" s="249"/>
      <c r="Z107" s="249"/>
      <c r="AA107" s="249"/>
      <c r="AB107" s="249"/>
      <c r="AC107" s="249"/>
      <c r="AD107" s="249"/>
      <c r="AE107" s="249"/>
      <c r="AF107" s="249"/>
      <c r="AG107" s="249"/>
      <c r="AH107" s="249"/>
      <c r="AI107" s="249"/>
      <c r="AJ107" s="249"/>
      <c r="AK107" s="249"/>
      <c r="AL107" s="249"/>
      <c r="AM107" s="249"/>
      <c r="AN107" s="249"/>
      <c r="AO107" s="249"/>
      <c r="AP107" s="249"/>
      <c r="AQ107" s="249"/>
      <c r="AR107" s="249"/>
      <c r="AS107" s="249"/>
      <c r="AT107" s="249"/>
      <c r="AU107" s="249"/>
      <c r="AV107" s="249"/>
      <c r="AW107" s="249"/>
      <c r="AX107" s="249"/>
      <c r="AY107" s="249"/>
      <c r="AZ107" s="249"/>
      <c r="BA107" s="249"/>
      <c r="BB107" s="249"/>
    </row>
    <row r="108" spans="1:84">
      <c r="M108" s="249"/>
      <c r="N108" s="249"/>
      <c r="O108" s="249"/>
      <c r="P108" s="249"/>
      <c r="Q108" s="249"/>
      <c r="R108" s="249"/>
      <c r="S108" s="249"/>
      <c r="T108" s="249"/>
      <c r="U108" s="249"/>
      <c r="V108" s="249"/>
      <c r="W108" s="249"/>
      <c r="X108" s="249"/>
      <c r="Y108" s="249"/>
      <c r="Z108" s="249"/>
      <c r="AA108" s="249"/>
      <c r="AB108" s="249"/>
      <c r="AC108" s="249"/>
      <c r="AD108" s="249"/>
      <c r="AE108" s="249"/>
      <c r="AF108" s="249"/>
      <c r="AG108" s="249"/>
      <c r="AH108" s="249"/>
      <c r="AI108" s="249"/>
      <c r="AJ108" s="249"/>
      <c r="AK108" s="249"/>
      <c r="AL108" s="249"/>
      <c r="AM108" s="249"/>
      <c r="AN108" s="249"/>
      <c r="AO108" s="249"/>
      <c r="AP108" s="249"/>
      <c r="AQ108" s="249"/>
      <c r="AR108" s="249"/>
      <c r="AS108" s="249"/>
      <c r="AT108" s="249"/>
      <c r="AU108" s="249"/>
      <c r="AV108" s="249"/>
      <c r="AW108" s="249"/>
      <c r="AX108" s="249"/>
      <c r="AY108" s="249"/>
      <c r="AZ108" s="249"/>
      <c r="BA108" s="249"/>
      <c r="BB108" s="249"/>
    </row>
    <row r="109" spans="1:84">
      <c r="M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249"/>
      <c r="Z109" s="249"/>
      <c r="AA109" s="249"/>
      <c r="AB109" s="249"/>
      <c r="AC109" s="249"/>
      <c r="AD109" s="249"/>
      <c r="AE109" s="249"/>
      <c r="AF109" s="249"/>
      <c r="AG109" s="249"/>
      <c r="AH109" s="249"/>
      <c r="AI109" s="249"/>
      <c r="AJ109" s="249"/>
      <c r="AK109" s="249"/>
      <c r="AL109" s="249"/>
      <c r="AM109" s="249"/>
      <c r="AN109" s="249"/>
      <c r="AO109" s="249"/>
      <c r="AP109" s="249"/>
      <c r="AQ109" s="249"/>
      <c r="AR109" s="249"/>
      <c r="AS109" s="249"/>
      <c r="AT109" s="249"/>
      <c r="AU109" s="249"/>
      <c r="AV109" s="249"/>
      <c r="AW109" s="249"/>
      <c r="AX109" s="249"/>
      <c r="AY109" s="249"/>
      <c r="AZ109" s="249"/>
      <c r="BA109" s="249"/>
      <c r="BB109" s="249"/>
    </row>
    <row r="110" spans="1:84">
      <c r="M110" s="249"/>
      <c r="N110" s="249"/>
      <c r="O110" s="249"/>
      <c r="P110" s="249"/>
      <c r="Q110" s="249"/>
      <c r="R110" s="249"/>
      <c r="S110" s="249"/>
      <c r="T110" s="249"/>
      <c r="U110" s="249"/>
      <c r="V110" s="249"/>
      <c r="W110" s="249"/>
      <c r="X110" s="249"/>
      <c r="Y110" s="249"/>
      <c r="Z110" s="249"/>
      <c r="AA110" s="249"/>
      <c r="AB110" s="249"/>
      <c r="AC110" s="249"/>
      <c r="AD110" s="249"/>
      <c r="AE110" s="249"/>
      <c r="AF110" s="249"/>
      <c r="AG110" s="249"/>
      <c r="AH110" s="249"/>
      <c r="AI110" s="249"/>
      <c r="AJ110" s="249"/>
      <c r="AK110" s="249"/>
      <c r="AL110" s="249"/>
      <c r="AM110" s="249"/>
      <c r="AN110" s="249"/>
      <c r="AO110" s="249"/>
      <c r="AP110" s="249"/>
      <c r="AQ110" s="249"/>
      <c r="AR110" s="249"/>
      <c r="AS110" s="249"/>
      <c r="AT110" s="249"/>
      <c r="AU110" s="249"/>
      <c r="AV110" s="249"/>
      <c r="AW110" s="249"/>
      <c r="AX110" s="249"/>
      <c r="AY110" s="249"/>
      <c r="AZ110" s="249"/>
      <c r="BA110" s="249"/>
      <c r="BB110" s="249"/>
    </row>
    <row r="111" spans="1:84">
      <c r="M111" s="249"/>
      <c r="N111" s="249"/>
      <c r="O111" s="249"/>
      <c r="P111" s="249"/>
      <c r="Q111" s="249"/>
      <c r="R111" s="249"/>
      <c r="S111" s="249"/>
      <c r="T111" s="249"/>
      <c r="U111" s="249"/>
      <c r="V111" s="249"/>
      <c r="W111" s="249"/>
      <c r="X111" s="249"/>
      <c r="Y111" s="249"/>
      <c r="Z111" s="249"/>
      <c r="AA111" s="249"/>
      <c r="AB111" s="249"/>
      <c r="AC111" s="249"/>
      <c r="AD111" s="249"/>
      <c r="AE111" s="249"/>
      <c r="AF111" s="249"/>
      <c r="AG111" s="249"/>
      <c r="AH111" s="249"/>
      <c r="AI111" s="249"/>
      <c r="AJ111" s="249"/>
      <c r="AK111" s="249"/>
      <c r="AL111" s="249"/>
      <c r="AM111" s="249"/>
      <c r="AN111" s="249"/>
      <c r="AO111" s="249"/>
      <c r="AP111" s="249"/>
      <c r="AQ111" s="249"/>
      <c r="AR111" s="249"/>
      <c r="AS111" s="249"/>
      <c r="AT111" s="249"/>
      <c r="AU111" s="249"/>
      <c r="AV111" s="249"/>
      <c r="AW111" s="249"/>
      <c r="AX111" s="249"/>
      <c r="AY111" s="249"/>
      <c r="AZ111" s="249"/>
      <c r="BA111" s="249"/>
      <c r="BB111" s="249"/>
    </row>
    <row r="112" spans="1:84">
      <c r="M112" s="249"/>
      <c r="N112" s="249"/>
      <c r="O112" s="249"/>
      <c r="P112" s="249"/>
      <c r="Q112" s="249"/>
      <c r="R112" s="249"/>
      <c r="S112" s="249"/>
      <c r="T112" s="249"/>
      <c r="U112" s="249"/>
      <c r="V112" s="249"/>
      <c r="W112" s="249"/>
      <c r="X112" s="249"/>
      <c r="Y112" s="249"/>
      <c r="Z112" s="249"/>
      <c r="AA112" s="249"/>
      <c r="AB112" s="249"/>
      <c r="AC112" s="249"/>
      <c r="AD112" s="249"/>
      <c r="AE112" s="249"/>
      <c r="AF112" s="249"/>
      <c r="AG112" s="249"/>
      <c r="AH112" s="249"/>
      <c r="AI112" s="249"/>
      <c r="AJ112" s="249"/>
      <c r="AK112" s="249"/>
      <c r="AL112" s="249"/>
      <c r="AM112" s="249"/>
      <c r="AN112" s="249"/>
      <c r="AO112" s="249"/>
      <c r="AP112" s="249"/>
      <c r="AQ112" s="249"/>
      <c r="AR112" s="249"/>
      <c r="AS112" s="249"/>
      <c r="AT112" s="249"/>
      <c r="AU112" s="249"/>
      <c r="AV112" s="249"/>
      <c r="AW112" s="249"/>
      <c r="AX112" s="249"/>
      <c r="AY112" s="249"/>
      <c r="AZ112" s="249"/>
      <c r="BA112" s="249"/>
      <c r="BB112" s="249"/>
    </row>
    <row r="113" spans="13:54">
      <c r="M113" s="249"/>
      <c r="N113" s="249"/>
      <c r="O113" s="249"/>
      <c r="P113" s="249"/>
      <c r="Q113" s="249"/>
      <c r="R113" s="249"/>
      <c r="S113" s="249"/>
      <c r="T113" s="249"/>
      <c r="U113" s="249"/>
      <c r="V113" s="249"/>
      <c r="W113" s="249"/>
      <c r="X113" s="249"/>
      <c r="Y113" s="249"/>
      <c r="Z113" s="249"/>
      <c r="AA113" s="249"/>
      <c r="AB113" s="249"/>
      <c r="AC113" s="249"/>
      <c r="AD113" s="249"/>
      <c r="AE113" s="249"/>
      <c r="AF113" s="249"/>
      <c r="AG113" s="249"/>
      <c r="AH113" s="249"/>
      <c r="AI113" s="249"/>
      <c r="AJ113" s="249"/>
      <c r="AK113" s="249"/>
      <c r="AL113" s="249"/>
      <c r="AM113" s="249"/>
      <c r="AN113" s="249"/>
      <c r="AO113" s="249"/>
      <c r="AP113" s="249"/>
      <c r="AQ113" s="249"/>
      <c r="AR113" s="249"/>
      <c r="AS113" s="249"/>
      <c r="AT113" s="249"/>
      <c r="AU113" s="249"/>
      <c r="AV113" s="249"/>
      <c r="AW113" s="249"/>
      <c r="AX113" s="249"/>
      <c r="AY113" s="249"/>
      <c r="AZ113" s="249"/>
      <c r="BA113" s="249"/>
      <c r="BB113" s="249"/>
    </row>
    <row r="114" spans="13:54">
      <c r="M114" s="249"/>
      <c r="N114" s="249"/>
      <c r="O114" s="249"/>
      <c r="P114" s="249"/>
      <c r="Q114" s="249"/>
      <c r="R114" s="249"/>
      <c r="S114" s="249"/>
      <c r="T114" s="249"/>
      <c r="U114" s="249"/>
      <c r="V114" s="249"/>
      <c r="W114" s="249"/>
      <c r="X114" s="249"/>
      <c r="Y114" s="249"/>
      <c r="Z114" s="249"/>
      <c r="AA114" s="249"/>
      <c r="AB114" s="249"/>
      <c r="AC114" s="249"/>
      <c r="AD114" s="249"/>
      <c r="AE114" s="249"/>
      <c r="AF114" s="249"/>
      <c r="AG114" s="249"/>
      <c r="AH114" s="249"/>
      <c r="AI114" s="249"/>
      <c r="AJ114" s="249"/>
      <c r="AK114" s="249"/>
      <c r="AL114" s="249"/>
      <c r="AM114" s="249"/>
      <c r="AN114" s="249"/>
      <c r="AO114" s="249"/>
      <c r="AP114" s="249"/>
      <c r="AQ114" s="249"/>
      <c r="AR114" s="249"/>
      <c r="AS114" s="249"/>
      <c r="AT114" s="249"/>
      <c r="AU114" s="249"/>
      <c r="AV114" s="249"/>
      <c r="AW114" s="249"/>
      <c r="AX114" s="249"/>
      <c r="AY114" s="249"/>
      <c r="AZ114" s="249"/>
      <c r="BA114" s="249"/>
      <c r="BB114" s="249"/>
    </row>
    <row r="115" spans="13:54">
      <c r="M115" s="249"/>
      <c r="N115" s="249"/>
      <c r="O115" s="249"/>
      <c r="P115" s="249"/>
      <c r="Q115" s="249"/>
      <c r="R115" s="249"/>
      <c r="S115" s="249"/>
      <c r="T115" s="249"/>
      <c r="U115" s="249"/>
      <c r="V115" s="249"/>
      <c r="W115" s="249"/>
      <c r="X115" s="249"/>
      <c r="Y115" s="249"/>
      <c r="Z115" s="249"/>
      <c r="AA115" s="249"/>
      <c r="AB115" s="249"/>
      <c r="AC115" s="249"/>
      <c r="AD115" s="249"/>
      <c r="AE115" s="249"/>
      <c r="AF115" s="249"/>
      <c r="AG115" s="249"/>
      <c r="AH115" s="249"/>
      <c r="AI115" s="249"/>
      <c r="AJ115" s="249"/>
      <c r="AK115" s="249"/>
      <c r="AL115" s="249"/>
      <c r="AM115" s="249"/>
      <c r="AN115" s="249"/>
      <c r="AO115" s="249"/>
      <c r="AP115" s="249"/>
      <c r="AQ115" s="249"/>
      <c r="AR115" s="249"/>
      <c r="AS115" s="249"/>
      <c r="AT115" s="249"/>
      <c r="AU115" s="249"/>
      <c r="AV115" s="249"/>
      <c r="AW115" s="249"/>
      <c r="AX115" s="249"/>
      <c r="AY115" s="249"/>
      <c r="AZ115" s="249"/>
      <c r="BA115" s="249"/>
      <c r="BB115" s="249"/>
    </row>
    <row r="116" spans="13:54">
      <c r="M116" s="249"/>
      <c r="N116" s="249"/>
      <c r="O116" s="249"/>
      <c r="P116" s="249"/>
      <c r="Q116" s="249"/>
      <c r="R116" s="249"/>
      <c r="S116" s="249"/>
      <c r="T116" s="249"/>
      <c r="U116" s="249"/>
      <c r="V116" s="249"/>
      <c r="W116" s="249"/>
      <c r="X116" s="249"/>
      <c r="Y116" s="249"/>
      <c r="Z116" s="249"/>
      <c r="AA116" s="249"/>
      <c r="AB116" s="249"/>
      <c r="AC116" s="249"/>
      <c r="AD116" s="249"/>
      <c r="AE116" s="249"/>
      <c r="AF116" s="249"/>
      <c r="AG116" s="249"/>
      <c r="AH116" s="249"/>
      <c r="AI116" s="249"/>
      <c r="AJ116" s="249"/>
      <c r="AK116" s="249"/>
      <c r="AL116" s="249"/>
      <c r="AM116" s="249"/>
      <c r="AN116" s="249"/>
      <c r="AO116" s="249"/>
      <c r="AP116" s="249"/>
      <c r="AQ116" s="249"/>
      <c r="AR116" s="249"/>
      <c r="AS116" s="249"/>
      <c r="AT116" s="249"/>
      <c r="AU116" s="249"/>
      <c r="AV116" s="249"/>
      <c r="AW116" s="249"/>
      <c r="AX116" s="249"/>
      <c r="AY116" s="249"/>
      <c r="AZ116" s="249"/>
      <c r="BA116" s="249"/>
      <c r="BB116" s="249"/>
    </row>
    <row r="117" spans="13:54"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49"/>
      <c r="AD117" s="249"/>
      <c r="AE117" s="249"/>
      <c r="AF117" s="249"/>
      <c r="AG117" s="249"/>
      <c r="AH117" s="249"/>
      <c r="AI117" s="249"/>
      <c r="AJ117" s="249"/>
      <c r="AK117" s="249"/>
      <c r="AL117" s="249"/>
      <c r="AM117" s="249"/>
      <c r="AN117" s="249"/>
      <c r="AO117" s="249"/>
      <c r="AP117" s="249"/>
      <c r="AQ117" s="249"/>
      <c r="AR117" s="249"/>
      <c r="AS117" s="249"/>
      <c r="AT117" s="249"/>
      <c r="AU117" s="249"/>
      <c r="AV117" s="249"/>
      <c r="AW117" s="249"/>
      <c r="AX117" s="249"/>
      <c r="AY117" s="249"/>
      <c r="AZ117" s="249"/>
      <c r="BA117" s="249"/>
      <c r="BB117" s="249"/>
    </row>
    <row r="118" spans="13:54">
      <c r="M118" s="249"/>
      <c r="N118" s="249"/>
      <c r="O118" s="249"/>
      <c r="P118" s="249"/>
      <c r="Q118" s="249"/>
      <c r="R118" s="249"/>
      <c r="S118" s="249"/>
      <c r="T118" s="249"/>
      <c r="U118" s="249"/>
      <c r="V118" s="249"/>
      <c r="W118" s="249"/>
      <c r="X118" s="249"/>
      <c r="Y118" s="249"/>
      <c r="Z118" s="249"/>
      <c r="AA118" s="249"/>
      <c r="AB118" s="249"/>
      <c r="AC118" s="249"/>
      <c r="AD118" s="249"/>
      <c r="AE118" s="249"/>
      <c r="AF118" s="249"/>
      <c r="AG118" s="249"/>
      <c r="AH118" s="249"/>
      <c r="AI118" s="249"/>
      <c r="AJ118" s="249"/>
      <c r="AK118" s="249"/>
      <c r="AL118" s="249"/>
      <c r="AM118" s="249"/>
      <c r="AN118" s="249"/>
      <c r="AO118" s="249"/>
      <c r="AP118" s="249"/>
      <c r="AQ118" s="249"/>
      <c r="AR118" s="249"/>
      <c r="AS118" s="249"/>
      <c r="AT118" s="249"/>
      <c r="AU118" s="249"/>
      <c r="AV118" s="249"/>
      <c r="AW118" s="249"/>
      <c r="AX118" s="249"/>
      <c r="AY118" s="249"/>
      <c r="AZ118" s="249"/>
      <c r="BA118" s="249"/>
      <c r="BB118" s="249"/>
    </row>
    <row r="119" spans="13:54">
      <c r="M119" s="249"/>
      <c r="N119" s="249"/>
      <c r="O119" s="249"/>
      <c r="P119" s="249"/>
      <c r="Q119" s="249"/>
      <c r="R119" s="249"/>
      <c r="S119" s="249"/>
      <c r="T119" s="249"/>
      <c r="U119" s="249"/>
      <c r="V119" s="249"/>
      <c r="W119" s="249"/>
      <c r="X119" s="249"/>
      <c r="Y119" s="249"/>
      <c r="Z119" s="249"/>
      <c r="AA119" s="249"/>
      <c r="AB119" s="249"/>
      <c r="AC119" s="249"/>
      <c r="AD119" s="249"/>
      <c r="AE119" s="249"/>
      <c r="AF119" s="249"/>
      <c r="AG119" s="249"/>
      <c r="AH119" s="249"/>
      <c r="AI119" s="249"/>
      <c r="AJ119" s="249"/>
      <c r="AK119" s="249"/>
      <c r="AL119" s="249"/>
      <c r="AM119" s="249"/>
      <c r="AN119" s="249"/>
      <c r="AO119" s="249"/>
      <c r="AP119" s="249"/>
      <c r="AQ119" s="249"/>
      <c r="AR119" s="249"/>
      <c r="AS119" s="249"/>
      <c r="AT119" s="249"/>
      <c r="AU119" s="249"/>
      <c r="AV119" s="249"/>
      <c r="AW119" s="249"/>
      <c r="AX119" s="249"/>
      <c r="AY119" s="249"/>
      <c r="AZ119" s="249"/>
      <c r="BA119" s="249"/>
      <c r="BB119" s="249"/>
    </row>
    <row r="120" spans="13:54">
      <c r="M120" s="249"/>
      <c r="N120" s="249"/>
      <c r="O120" s="249"/>
      <c r="P120" s="249"/>
      <c r="Q120" s="249"/>
      <c r="R120" s="249"/>
      <c r="S120" s="249"/>
      <c r="T120" s="249"/>
      <c r="U120" s="249"/>
      <c r="V120" s="249"/>
      <c r="W120" s="249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9"/>
      <c r="AH120" s="249"/>
      <c r="AI120" s="249"/>
      <c r="AJ120" s="249"/>
      <c r="AK120" s="249"/>
      <c r="AL120" s="249"/>
      <c r="AM120" s="249"/>
      <c r="AN120" s="249"/>
      <c r="AO120" s="249"/>
      <c r="AP120" s="249"/>
      <c r="AQ120" s="249"/>
      <c r="AR120" s="249"/>
      <c r="AS120" s="249"/>
      <c r="AT120" s="249"/>
      <c r="AU120" s="249"/>
      <c r="AV120" s="249"/>
      <c r="AW120" s="249"/>
      <c r="AX120" s="249"/>
      <c r="AY120" s="249"/>
      <c r="AZ120" s="249"/>
      <c r="BA120" s="249"/>
      <c r="BB120" s="249"/>
    </row>
    <row r="121" spans="13:54">
      <c r="M121" s="249"/>
      <c r="N121" s="249"/>
      <c r="O121" s="249"/>
      <c r="P121" s="249"/>
      <c r="Q121" s="249"/>
      <c r="R121" s="249"/>
      <c r="S121" s="249"/>
      <c r="T121" s="249"/>
      <c r="U121" s="249"/>
      <c r="V121" s="249"/>
      <c r="W121" s="249"/>
      <c r="X121" s="249"/>
      <c r="Y121" s="249"/>
      <c r="Z121" s="249"/>
      <c r="AA121" s="249"/>
      <c r="AB121" s="249"/>
      <c r="AC121" s="249"/>
      <c r="AD121" s="249"/>
      <c r="AE121" s="249"/>
      <c r="AF121" s="249"/>
      <c r="AG121" s="249"/>
      <c r="AH121" s="249"/>
      <c r="AI121" s="249"/>
      <c r="AJ121" s="249"/>
      <c r="AK121" s="249"/>
      <c r="AL121" s="249"/>
      <c r="AM121" s="249"/>
      <c r="AN121" s="249"/>
      <c r="AO121" s="249"/>
      <c r="AP121" s="249"/>
      <c r="AQ121" s="249"/>
      <c r="AR121" s="249"/>
      <c r="AS121" s="249"/>
      <c r="AT121" s="249"/>
      <c r="AU121" s="249"/>
      <c r="AV121" s="249"/>
      <c r="AW121" s="249"/>
      <c r="AX121" s="249"/>
      <c r="AY121" s="249"/>
      <c r="AZ121" s="249"/>
      <c r="BA121" s="249"/>
      <c r="BB121" s="249"/>
    </row>
    <row r="122" spans="13:54">
      <c r="M122" s="249"/>
      <c r="N122" s="249"/>
      <c r="O122" s="249"/>
      <c r="P122" s="249"/>
      <c r="Q122" s="249"/>
      <c r="R122" s="249"/>
      <c r="S122" s="249"/>
      <c r="T122" s="249"/>
      <c r="U122" s="249"/>
      <c r="V122" s="249"/>
      <c r="W122" s="249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9"/>
      <c r="AH122" s="249"/>
      <c r="AI122" s="249"/>
      <c r="AJ122" s="249"/>
      <c r="AK122" s="249"/>
      <c r="AL122" s="249"/>
      <c r="AM122" s="249"/>
      <c r="AN122" s="249"/>
      <c r="AO122" s="249"/>
      <c r="AP122" s="249"/>
      <c r="AQ122" s="249"/>
      <c r="AR122" s="249"/>
      <c r="AS122" s="249"/>
      <c r="AT122" s="249"/>
      <c r="AU122" s="249"/>
      <c r="AV122" s="249"/>
      <c r="AW122" s="249"/>
      <c r="AX122" s="249"/>
      <c r="AY122" s="249"/>
      <c r="AZ122" s="249"/>
      <c r="BA122" s="249"/>
      <c r="BB122" s="249"/>
    </row>
    <row r="123" spans="13:54"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249"/>
      <c r="AD123" s="249"/>
      <c r="AE123" s="249"/>
      <c r="AF123" s="249"/>
      <c r="AG123" s="249"/>
      <c r="AH123" s="249"/>
      <c r="AI123" s="249"/>
      <c r="AJ123" s="249"/>
      <c r="AK123" s="249"/>
      <c r="AL123" s="249"/>
      <c r="AM123" s="249"/>
      <c r="AN123" s="249"/>
      <c r="AO123" s="249"/>
      <c r="AP123" s="249"/>
      <c r="AQ123" s="249"/>
      <c r="AR123" s="249"/>
      <c r="AS123" s="249"/>
      <c r="AT123" s="249"/>
      <c r="AU123" s="249"/>
      <c r="AV123" s="249"/>
      <c r="AW123" s="249"/>
      <c r="AX123" s="249"/>
      <c r="AY123" s="249"/>
      <c r="AZ123" s="249"/>
      <c r="BA123" s="249"/>
      <c r="BB123" s="249"/>
    </row>
    <row r="124" spans="13:54">
      <c r="M124" s="249"/>
      <c r="N124" s="249"/>
      <c r="O124" s="249"/>
      <c r="P124" s="249"/>
      <c r="Q124" s="249"/>
      <c r="R124" s="249"/>
      <c r="S124" s="249"/>
      <c r="T124" s="249"/>
      <c r="U124" s="249"/>
      <c r="V124" s="249"/>
      <c r="W124" s="249"/>
      <c r="X124" s="249"/>
      <c r="Y124" s="249"/>
      <c r="Z124" s="249"/>
      <c r="AA124" s="249"/>
      <c r="AB124" s="249"/>
      <c r="AC124" s="249"/>
      <c r="AD124" s="249"/>
      <c r="AE124" s="249"/>
      <c r="AF124" s="249"/>
      <c r="AG124" s="249"/>
      <c r="AH124" s="249"/>
      <c r="AI124" s="249"/>
      <c r="AJ124" s="249"/>
      <c r="AK124" s="249"/>
      <c r="AL124" s="249"/>
      <c r="AM124" s="249"/>
      <c r="AN124" s="249"/>
      <c r="AO124" s="249"/>
      <c r="AP124" s="249"/>
      <c r="AQ124" s="249"/>
      <c r="AR124" s="249"/>
      <c r="AS124" s="249"/>
      <c r="AT124" s="249"/>
      <c r="AU124" s="249"/>
      <c r="AV124" s="249"/>
      <c r="AW124" s="249"/>
      <c r="AX124" s="249"/>
      <c r="AY124" s="249"/>
      <c r="AZ124" s="249"/>
      <c r="BA124" s="249"/>
      <c r="BB124" s="249"/>
    </row>
    <row r="125" spans="13:54">
      <c r="M125" s="249"/>
      <c r="N125" s="249"/>
      <c r="O125" s="249"/>
      <c r="P125" s="249"/>
      <c r="Q125" s="249"/>
      <c r="R125" s="249"/>
      <c r="S125" s="249"/>
      <c r="T125" s="249"/>
      <c r="U125" s="249"/>
      <c r="V125" s="249"/>
      <c r="W125" s="249"/>
      <c r="X125" s="249"/>
      <c r="Y125" s="249"/>
      <c r="Z125" s="249"/>
      <c r="AA125" s="249"/>
      <c r="AB125" s="249"/>
      <c r="AC125" s="249"/>
      <c r="AD125" s="249"/>
      <c r="AE125" s="249"/>
      <c r="AF125" s="249"/>
      <c r="AG125" s="249"/>
      <c r="AH125" s="249"/>
      <c r="AI125" s="249"/>
      <c r="AJ125" s="249"/>
      <c r="AK125" s="249"/>
      <c r="AL125" s="249"/>
      <c r="AM125" s="249"/>
      <c r="AN125" s="249"/>
      <c r="AO125" s="249"/>
      <c r="AP125" s="249"/>
      <c r="AQ125" s="249"/>
      <c r="AR125" s="249"/>
      <c r="AS125" s="249"/>
      <c r="AT125" s="249"/>
      <c r="AU125" s="249"/>
      <c r="AV125" s="249"/>
      <c r="AW125" s="249"/>
      <c r="AX125" s="249"/>
      <c r="AY125" s="249"/>
      <c r="AZ125" s="249"/>
      <c r="BA125" s="249"/>
      <c r="BB125" s="249"/>
    </row>
    <row r="126" spans="13:54">
      <c r="M126" s="249"/>
      <c r="N126" s="249"/>
      <c r="O126" s="249"/>
      <c r="P126" s="249"/>
      <c r="Q126" s="249"/>
      <c r="R126" s="249"/>
      <c r="S126" s="249"/>
      <c r="T126" s="249"/>
      <c r="U126" s="249"/>
      <c r="V126" s="249"/>
      <c r="W126" s="249"/>
      <c r="X126" s="249"/>
      <c r="Y126" s="249"/>
      <c r="Z126" s="249"/>
      <c r="AA126" s="249"/>
      <c r="AB126" s="249"/>
      <c r="AC126" s="249"/>
      <c r="AD126" s="249"/>
      <c r="AE126" s="249"/>
      <c r="AF126" s="249"/>
      <c r="AG126" s="249"/>
      <c r="AH126" s="249"/>
      <c r="AI126" s="249"/>
      <c r="AJ126" s="249"/>
      <c r="AK126" s="249"/>
      <c r="AL126" s="249"/>
      <c r="AM126" s="249"/>
      <c r="AN126" s="249"/>
      <c r="AO126" s="249"/>
      <c r="AP126" s="249"/>
      <c r="AQ126" s="249"/>
      <c r="AR126" s="249"/>
      <c r="AS126" s="249"/>
      <c r="AT126" s="249"/>
      <c r="AU126" s="249"/>
      <c r="AV126" s="249"/>
      <c r="AW126" s="249"/>
      <c r="AX126" s="249"/>
      <c r="AY126" s="249"/>
      <c r="AZ126" s="249"/>
      <c r="BA126" s="249"/>
      <c r="BB126" s="249"/>
    </row>
    <row r="127" spans="13:54"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49"/>
      <c r="AD127" s="249"/>
      <c r="AE127" s="249"/>
      <c r="AF127" s="249"/>
      <c r="AG127" s="249"/>
      <c r="AH127" s="249"/>
      <c r="AI127" s="249"/>
      <c r="AJ127" s="249"/>
      <c r="AK127" s="249"/>
      <c r="AL127" s="249"/>
      <c r="AM127" s="249"/>
      <c r="AN127" s="249"/>
      <c r="AO127" s="249"/>
      <c r="AP127" s="249"/>
      <c r="AQ127" s="249"/>
      <c r="AR127" s="249"/>
      <c r="AS127" s="249"/>
      <c r="AT127" s="249"/>
      <c r="AU127" s="249"/>
      <c r="AV127" s="249"/>
      <c r="AW127" s="249"/>
      <c r="AX127" s="249"/>
      <c r="AY127" s="249"/>
      <c r="AZ127" s="249"/>
      <c r="BA127" s="249"/>
      <c r="BB127" s="249"/>
    </row>
    <row r="128" spans="13:54">
      <c r="M128" s="249"/>
      <c r="N128" s="249"/>
      <c r="O128" s="249"/>
      <c r="P128" s="249"/>
      <c r="Q128" s="249"/>
      <c r="R128" s="249"/>
      <c r="S128" s="249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49"/>
      <c r="AE128" s="249"/>
      <c r="AF128" s="249"/>
      <c r="AG128" s="249"/>
      <c r="AH128" s="249"/>
      <c r="AI128" s="249"/>
      <c r="AJ128" s="249"/>
      <c r="AK128" s="249"/>
      <c r="AL128" s="249"/>
      <c r="AM128" s="249"/>
      <c r="AN128" s="249"/>
      <c r="AO128" s="249"/>
      <c r="AP128" s="249"/>
      <c r="AQ128" s="249"/>
      <c r="AR128" s="249"/>
      <c r="AS128" s="249"/>
      <c r="AT128" s="249"/>
      <c r="AU128" s="249"/>
      <c r="AV128" s="249"/>
      <c r="AW128" s="249"/>
      <c r="AX128" s="249"/>
      <c r="AY128" s="249"/>
      <c r="AZ128" s="249"/>
      <c r="BA128" s="249"/>
      <c r="BB128" s="249"/>
    </row>
    <row r="129" spans="13:54">
      <c r="M129" s="249"/>
      <c r="N129" s="249"/>
      <c r="O129" s="249"/>
      <c r="P129" s="249"/>
      <c r="Q129" s="249"/>
      <c r="R129" s="249"/>
      <c r="S129" s="249"/>
      <c r="T129" s="249"/>
      <c r="U129" s="249"/>
      <c r="V129" s="249"/>
      <c r="W129" s="249"/>
      <c r="X129" s="249"/>
      <c r="Y129" s="249"/>
      <c r="Z129" s="249"/>
      <c r="AA129" s="249"/>
      <c r="AB129" s="249"/>
      <c r="AC129" s="249"/>
      <c r="AD129" s="249"/>
      <c r="AE129" s="249"/>
      <c r="AF129" s="249"/>
      <c r="AG129" s="249"/>
      <c r="AH129" s="249"/>
      <c r="AI129" s="249"/>
      <c r="AJ129" s="249"/>
      <c r="AK129" s="249"/>
      <c r="AL129" s="249"/>
      <c r="AM129" s="249"/>
      <c r="AN129" s="249"/>
      <c r="AO129" s="249"/>
      <c r="AP129" s="249"/>
      <c r="AQ129" s="249"/>
      <c r="AR129" s="249"/>
      <c r="AS129" s="249"/>
      <c r="AT129" s="249"/>
      <c r="AU129" s="249"/>
      <c r="AV129" s="249"/>
      <c r="AW129" s="249"/>
      <c r="AX129" s="249"/>
      <c r="AY129" s="249"/>
      <c r="AZ129" s="249"/>
      <c r="BA129" s="249"/>
      <c r="BB129" s="249"/>
    </row>
    <row r="130" spans="13:54">
      <c r="M130" s="249"/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249"/>
      <c r="AJ130" s="249"/>
      <c r="AK130" s="249"/>
      <c r="AL130" s="249"/>
      <c r="AM130" s="249"/>
      <c r="AN130" s="249"/>
      <c r="AO130" s="249"/>
      <c r="AP130" s="249"/>
      <c r="AQ130" s="249"/>
      <c r="AR130" s="249"/>
      <c r="AS130" s="249"/>
      <c r="AT130" s="249"/>
      <c r="AU130" s="249"/>
      <c r="AV130" s="249"/>
      <c r="AW130" s="249"/>
      <c r="AX130" s="249"/>
      <c r="AY130" s="249"/>
      <c r="AZ130" s="249"/>
      <c r="BA130" s="249"/>
      <c r="BB130" s="249"/>
    </row>
    <row r="131" spans="13:54">
      <c r="M131" s="249"/>
      <c r="N131" s="249"/>
      <c r="O131" s="249"/>
      <c r="P131" s="249"/>
      <c r="Q131" s="249"/>
      <c r="R131" s="249"/>
      <c r="S131" s="249"/>
      <c r="T131" s="249"/>
      <c r="U131" s="249"/>
      <c r="V131" s="249"/>
      <c r="W131" s="249"/>
      <c r="X131" s="249"/>
      <c r="Y131" s="249"/>
      <c r="Z131" s="249"/>
      <c r="AA131" s="249"/>
      <c r="AB131" s="249"/>
      <c r="AC131" s="249"/>
      <c r="AD131" s="249"/>
      <c r="AE131" s="249"/>
      <c r="AF131" s="249"/>
      <c r="AG131" s="249"/>
      <c r="AH131" s="249"/>
      <c r="AI131" s="249"/>
      <c r="AJ131" s="249"/>
      <c r="AK131" s="249"/>
      <c r="AL131" s="249"/>
      <c r="AM131" s="249"/>
      <c r="AN131" s="249"/>
      <c r="AO131" s="249"/>
      <c r="AP131" s="249"/>
      <c r="AQ131" s="249"/>
      <c r="AR131" s="249"/>
      <c r="AS131" s="249"/>
      <c r="AT131" s="249"/>
      <c r="AU131" s="249"/>
      <c r="AV131" s="249"/>
      <c r="AW131" s="249"/>
      <c r="AX131" s="249"/>
      <c r="AY131" s="249"/>
      <c r="AZ131" s="249"/>
      <c r="BA131" s="249"/>
      <c r="BB131" s="249"/>
    </row>
    <row r="132" spans="13:54">
      <c r="M132" s="249"/>
      <c r="N132" s="249"/>
      <c r="O132" s="249"/>
      <c r="P132" s="249"/>
      <c r="Q132" s="249"/>
      <c r="R132" s="249"/>
      <c r="S132" s="249"/>
      <c r="T132" s="249"/>
      <c r="U132" s="249"/>
      <c r="V132" s="249"/>
      <c r="W132" s="249"/>
      <c r="X132" s="249"/>
      <c r="Y132" s="249"/>
      <c r="Z132" s="249"/>
      <c r="AA132" s="249"/>
      <c r="AB132" s="249"/>
      <c r="AC132" s="249"/>
      <c r="AD132" s="249"/>
      <c r="AE132" s="249"/>
      <c r="AF132" s="249"/>
      <c r="AG132" s="249"/>
      <c r="AH132" s="249"/>
      <c r="AI132" s="249"/>
      <c r="AJ132" s="249"/>
      <c r="AK132" s="249"/>
      <c r="AL132" s="249"/>
      <c r="AM132" s="249"/>
      <c r="AN132" s="249"/>
      <c r="AO132" s="249"/>
      <c r="AP132" s="249"/>
      <c r="AQ132" s="249"/>
      <c r="AR132" s="249"/>
      <c r="AS132" s="249"/>
      <c r="AT132" s="249"/>
      <c r="AU132" s="249"/>
      <c r="AV132" s="249"/>
      <c r="AW132" s="249"/>
      <c r="AX132" s="249"/>
      <c r="AY132" s="249"/>
      <c r="AZ132" s="249"/>
      <c r="BA132" s="249"/>
      <c r="BB132" s="249"/>
    </row>
    <row r="133" spans="13:54">
      <c r="M133" s="249"/>
      <c r="N133" s="249"/>
      <c r="O133" s="249"/>
      <c r="P133" s="249"/>
      <c r="Q133" s="249"/>
      <c r="R133" s="249"/>
      <c r="S133" s="249"/>
      <c r="T133" s="249"/>
      <c r="U133" s="249"/>
      <c r="V133" s="249"/>
      <c r="W133" s="249"/>
      <c r="X133" s="249"/>
      <c r="Y133" s="249"/>
      <c r="Z133" s="249"/>
      <c r="AA133" s="249"/>
      <c r="AB133" s="249"/>
      <c r="AC133" s="249"/>
      <c r="AD133" s="249"/>
      <c r="AE133" s="249"/>
      <c r="AF133" s="249"/>
      <c r="AG133" s="249"/>
      <c r="AH133" s="249"/>
      <c r="AI133" s="249"/>
      <c r="AJ133" s="249"/>
      <c r="AK133" s="249"/>
      <c r="AL133" s="249"/>
      <c r="AM133" s="249"/>
      <c r="AN133" s="249"/>
      <c r="AO133" s="249"/>
      <c r="AP133" s="249"/>
      <c r="AQ133" s="249"/>
      <c r="AR133" s="249"/>
      <c r="AS133" s="249"/>
      <c r="AT133" s="249"/>
      <c r="AU133" s="249"/>
      <c r="AV133" s="249"/>
      <c r="AW133" s="249"/>
      <c r="AX133" s="249"/>
      <c r="AY133" s="249"/>
      <c r="AZ133" s="249"/>
      <c r="BA133" s="249"/>
      <c r="BB133" s="249"/>
    </row>
    <row r="134" spans="13:54">
      <c r="M134" s="249"/>
      <c r="N134" s="249"/>
      <c r="O134" s="249"/>
      <c r="P134" s="249"/>
      <c r="Q134" s="249"/>
      <c r="R134" s="249"/>
      <c r="S134" s="249"/>
      <c r="T134" s="249"/>
      <c r="U134" s="249"/>
      <c r="V134" s="249"/>
      <c r="W134" s="249"/>
      <c r="X134" s="249"/>
      <c r="Y134" s="249"/>
      <c r="Z134" s="249"/>
      <c r="AA134" s="249"/>
      <c r="AB134" s="249"/>
      <c r="AC134" s="249"/>
      <c r="AD134" s="249"/>
      <c r="AE134" s="249"/>
      <c r="AF134" s="249"/>
      <c r="AG134" s="249"/>
      <c r="AH134" s="249"/>
      <c r="AI134" s="249"/>
      <c r="AJ134" s="249"/>
      <c r="AK134" s="249"/>
      <c r="AL134" s="249"/>
      <c r="AM134" s="249"/>
      <c r="AN134" s="249"/>
      <c r="AO134" s="249"/>
      <c r="AP134" s="249"/>
      <c r="AQ134" s="249"/>
      <c r="AR134" s="249"/>
      <c r="AS134" s="249"/>
      <c r="AT134" s="249"/>
      <c r="AU134" s="249"/>
      <c r="AV134" s="249"/>
      <c r="AW134" s="249"/>
      <c r="AX134" s="249"/>
      <c r="AY134" s="249"/>
      <c r="AZ134" s="249"/>
      <c r="BA134" s="249"/>
      <c r="BB134" s="249"/>
    </row>
    <row r="135" spans="13:54">
      <c r="M135" s="249"/>
      <c r="N135" s="249"/>
      <c r="O135" s="249"/>
      <c r="P135" s="249"/>
      <c r="Q135" s="249"/>
      <c r="R135" s="249"/>
      <c r="S135" s="249"/>
      <c r="T135" s="249"/>
      <c r="U135" s="249"/>
      <c r="V135" s="249"/>
      <c r="W135" s="249"/>
      <c r="X135" s="249"/>
      <c r="Y135" s="249"/>
      <c r="Z135" s="249"/>
      <c r="AA135" s="249"/>
      <c r="AB135" s="249"/>
      <c r="AC135" s="249"/>
      <c r="AD135" s="249"/>
      <c r="AE135" s="249"/>
      <c r="AF135" s="249"/>
      <c r="AG135" s="249"/>
      <c r="AH135" s="249"/>
      <c r="AI135" s="249"/>
      <c r="AJ135" s="249"/>
      <c r="AK135" s="249"/>
      <c r="AL135" s="249"/>
      <c r="AM135" s="249"/>
      <c r="AN135" s="249"/>
      <c r="AO135" s="249"/>
      <c r="AP135" s="249"/>
      <c r="AQ135" s="249"/>
      <c r="AR135" s="249"/>
      <c r="AS135" s="249"/>
      <c r="AT135" s="249"/>
      <c r="AU135" s="249"/>
      <c r="AV135" s="249"/>
      <c r="AW135" s="249"/>
      <c r="AX135" s="249"/>
      <c r="AY135" s="249"/>
      <c r="AZ135" s="249"/>
      <c r="BA135" s="249"/>
      <c r="BB135" s="249"/>
    </row>
    <row r="136" spans="13:54">
      <c r="M136" s="249"/>
      <c r="N136" s="249"/>
      <c r="O136" s="249"/>
      <c r="P136" s="249"/>
      <c r="Q136" s="249"/>
      <c r="R136" s="249"/>
      <c r="S136" s="249"/>
      <c r="T136" s="249"/>
      <c r="U136" s="249"/>
      <c r="V136" s="249"/>
      <c r="W136" s="249"/>
      <c r="X136" s="249"/>
      <c r="Y136" s="249"/>
      <c r="Z136" s="249"/>
      <c r="AA136" s="249"/>
      <c r="AB136" s="249"/>
      <c r="AC136" s="249"/>
      <c r="AD136" s="249"/>
      <c r="AE136" s="249"/>
      <c r="AF136" s="249"/>
      <c r="AG136" s="249"/>
      <c r="AH136" s="249"/>
      <c r="AI136" s="249"/>
      <c r="AJ136" s="249"/>
      <c r="AK136" s="249"/>
      <c r="AL136" s="249"/>
      <c r="AM136" s="249"/>
      <c r="AN136" s="249"/>
      <c r="AO136" s="249"/>
      <c r="AP136" s="249"/>
      <c r="AQ136" s="249"/>
      <c r="AR136" s="249"/>
      <c r="AS136" s="249"/>
      <c r="AT136" s="249"/>
      <c r="AU136" s="249"/>
      <c r="AV136" s="249"/>
      <c r="AW136" s="249"/>
      <c r="AX136" s="249"/>
      <c r="AY136" s="249"/>
      <c r="AZ136" s="249"/>
      <c r="BA136" s="249"/>
      <c r="BB136" s="249"/>
    </row>
    <row r="137" spans="13:54"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Z137" s="249"/>
      <c r="AA137" s="249"/>
      <c r="AB137" s="249"/>
      <c r="AC137" s="249"/>
      <c r="AD137" s="249"/>
      <c r="AE137" s="249"/>
      <c r="AF137" s="249"/>
      <c r="AG137" s="249"/>
      <c r="AH137" s="249"/>
      <c r="AI137" s="249"/>
      <c r="AJ137" s="249"/>
      <c r="AK137" s="249"/>
      <c r="AL137" s="249"/>
      <c r="AM137" s="249"/>
      <c r="AN137" s="249"/>
      <c r="AO137" s="249"/>
      <c r="AP137" s="249"/>
      <c r="AQ137" s="249"/>
      <c r="AR137" s="249"/>
      <c r="AS137" s="249"/>
      <c r="AT137" s="249"/>
      <c r="AU137" s="249"/>
      <c r="AV137" s="249"/>
      <c r="AW137" s="249"/>
      <c r="AX137" s="249"/>
      <c r="AY137" s="249"/>
      <c r="AZ137" s="249"/>
      <c r="BA137" s="249"/>
      <c r="BB137" s="249"/>
    </row>
    <row r="138" spans="13:54"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  <c r="AJ138" s="249"/>
      <c r="AK138" s="249"/>
      <c r="AL138" s="249"/>
      <c r="AM138" s="249"/>
      <c r="AN138" s="249"/>
      <c r="AO138" s="249"/>
      <c r="AP138" s="249"/>
      <c r="AQ138" s="249"/>
      <c r="AR138" s="249"/>
      <c r="AS138" s="249"/>
      <c r="AT138" s="249"/>
      <c r="AU138" s="249"/>
      <c r="AV138" s="249"/>
      <c r="AW138" s="249"/>
      <c r="AX138" s="249"/>
      <c r="AY138" s="249"/>
      <c r="AZ138" s="249"/>
      <c r="BA138" s="249"/>
      <c r="BB138" s="249"/>
    </row>
    <row r="139" spans="13:54">
      <c r="M139" s="249"/>
      <c r="N139" s="249"/>
      <c r="O139" s="249"/>
      <c r="P139" s="249"/>
      <c r="Q139" s="249"/>
      <c r="R139" s="249"/>
      <c r="S139" s="249"/>
      <c r="T139" s="249"/>
      <c r="U139" s="249"/>
      <c r="V139" s="249"/>
      <c r="W139" s="249"/>
      <c r="X139" s="249"/>
      <c r="Y139" s="249"/>
      <c r="Z139" s="249"/>
      <c r="AA139" s="249"/>
      <c r="AB139" s="249"/>
      <c r="AC139" s="249"/>
      <c r="AD139" s="249"/>
      <c r="AE139" s="249"/>
      <c r="AF139" s="249"/>
      <c r="AG139" s="249"/>
      <c r="AH139" s="249"/>
      <c r="AI139" s="249"/>
      <c r="AJ139" s="249"/>
      <c r="AK139" s="249"/>
      <c r="AL139" s="249"/>
      <c r="AM139" s="249"/>
      <c r="AN139" s="249"/>
      <c r="AO139" s="249"/>
      <c r="AP139" s="249"/>
      <c r="AQ139" s="249"/>
      <c r="AR139" s="249"/>
      <c r="AS139" s="249"/>
      <c r="AT139" s="249"/>
      <c r="AU139" s="249"/>
      <c r="AV139" s="249"/>
      <c r="AW139" s="249"/>
      <c r="AX139" s="249"/>
      <c r="AY139" s="249"/>
      <c r="AZ139" s="249"/>
      <c r="BA139" s="249"/>
      <c r="BB139" s="249"/>
    </row>
    <row r="140" spans="13:54">
      <c r="M140" s="249"/>
      <c r="N140" s="249"/>
      <c r="O140" s="249"/>
      <c r="P140" s="249"/>
      <c r="Q140" s="249"/>
      <c r="R140" s="249"/>
      <c r="S140" s="249"/>
      <c r="T140" s="249"/>
      <c r="U140" s="249"/>
      <c r="V140" s="249"/>
      <c r="W140" s="249"/>
      <c r="X140" s="249"/>
      <c r="Y140" s="249"/>
      <c r="Z140" s="249"/>
      <c r="AA140" s="249"/>
      <c r="AB140" s="249"/>
      <c r="AC140" s="249"/>
      <c r="AD140" s="249"/>
      <c r="AE140" s="249"/>
      <c r="AF140" s="249"/>
      <c r="AG140" s="249"/>
      <c r="AH140" s="249"/>
      <c r="AI140" s="249"/>
      <c r="AJ140" s="249"/>
      <c r="AK140" s="249"/>
      <c r="AL140" s="249"/>
      <c r="AM140" s="249"/>
      <c r="AN140" s="249"/>
      <c r="AO140" s="249"/>
      <c r="AP140" s="249"/>
      <c r="AQ140" s="249"/>
      <c r="AR140" s="249"/>
      <c r="AS140" s="249"/>
      <c r="AT140" s="249"/>
      <c r="AU140" s="249"/>
      <c r="AV140" s="249"/>
      <c r="AW140" s="249"/>
      <c r="AX140" s="249"/>
      <c r="AY140" s="249"/>
      <c r="AZ140" s="249"/>
      <c r="BA140" s="249"/>
      <c r="BB140" s="249"/>
    </row>
    <row r="141" spans="13:54"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49"/>
      <c r="Y141" s="249"/>
      <c r="Z141" s="249"/>
      <c r="AA141" s="249"/>
      <c r="AB141" s="249"/>
      <c r="AC141" s="249"/>
      <c r="AD141" s="249"/>
      <c r="AE141" s="249"/>
      <c r="AF141" s="249"/>
      <c r="AG141" s="249"/>
      <c r="AH141" s="249"/>
      <c r="AI141" s="249"/>
      <c r="AJ141" s="249"/>
      <c r="AK141" s="249"/>
      <c r="AL141" s="249"/>
      <c r="AM141" s="249"/>
      <c r="AN141" s="249"/>
      <c r="AO141" s="249"/>
      <c r="AP141" s="249"/>
      <c r="AQ141" s="249"/>
      <c r="AR141" s="249"/>
      <c r="AS141" s="249"/>
      <c r="AT141" s="249"/>
      <c r="AU141" s="249"/>
      <c r="AV141" s="249"/>
      <c r="AW141" s="249"/>
      <c r="AX141" s="249"/>
      <c r="AY141" s="249"/>
      <c r="AZ141" s="249"/>
      <c r="BA141" s="249"/>
      <c r="BB141" s="249"/>
    </row>
    <row r="142" spans="13:54">
      <c r="M142" s="249"/>
      <c r="N142" s="249"/>
      <c r="O142" s="249"/>
      <c r="P142" s="249"/>
      <c r="Q142" s="249"/>
      <c r="R142" s="249"/>
      <c r="S142" s="249"/>
      <c r="T142" s="249"/>
      <c r="U142" s="249"/>
      <c r="V142" s="249"/>
      <c r="W142" s="249"/>
      <c r="X142" s="249"/>
      <c r="Y142" s="249"/>
      <c r="Z142" s="249"/>
      <c r="AA142" s="249"/>
      <c r="AB142" s="249"/>
      <c r="AC142" s="249"/>
      <c r="AD142" s="249"/>
      <c r="AE142" s="249"/>
      <c r="AF142" s="249"/>
      <c r="AG142" s="249"/>
      <c r="AH142" s="249"/>
      <c r="AI142" s="249"/>
      <c r="AJ142" s="249"/>
      <c r="AK142" s="249"/>
      <c r="AL142" s="249"/>
      <c r="AM142" s="249"/>
      <c r="AN142" s="249"/>
      <c r="AO142" s="249"/>
      <c r="AP142" s="249"/>
      <c r="AQ142" s="249"/>
      <c r="AR142" s="249"/>
      <c r="AS142" s="249"/>
      <c r="AT142" s="249"/>
      <c r="AU142" s="249"/>
      <c r="AV142" s="249"/>
      <c r="AW142" s="249"/>
      <c r="AX142" s="249"/>
      <c r="AY142" s="249"/>
      <c r="AZ142" s="249"/>
      <c r="BA142" s="249"/>
      <c r="BB142" s="249"/>
    </row>
    <row r="143" spans="13:54">
      <c r="M143" s="249"/>
      <c r="N143" s="249"/>
      <c r="O143" s="249"/>
      <c r="P143" s="249"/>
      <c r="Q143" s="249"/>
      <c r="R143" s="249"/>
      <c r="S143" s="249"/>
      <c r="T143" s="249"/>
      <c r="U143" s="249"/>
      <c r="V143" s="249"/>
      <c r="W143" s="249"/>
      <c r="X143" s="249"/>
      <c r="Y143" s="249"/>
      <c r="Z143" s="249"/>
      <c r="AA143" s="249"/>
      <c r="AB143" s="249"/>
      <c r="AC143" s="249"/>
      <c r="AD143" s="249"/>
      <c r="AE143" s="249"/>
      <c r="AF143" s="249"/>
      <c r="AG143" s="249"/>
      <c r="AH143" s="249"/>
      <c r="AI143" s="249"/>
      <c r="AJ143" s="249"/>
      <c r="AK143" s="249"/>
      <c r="AL143" s="249"/>
      <c r="AM143" s="249"/>
      <c r="AN143" s="249"/>
      <c r="AO143" s="249"/>
      <c r="AP143" s="249"/>
      <c r="AQ143" s="249"/>
      <c r="AR143" s="249"/>
      <c r="AS143" s="249"/>
      <c r="AT143" s="249"/>
      <c r="AU143" s="249"/>
      <c r="AV143" s="249"/>
      <c r="AW143" s="249"/>
      <c r="AX143" s="249"/>
      <c r="AY143" s="249"/>
      <c r="AZ143" s="249"/>
      <c r="BA143" s="249"/>
      <c r="BB143" s="249"/>
    </row>
    <row r="144" spans="13:54">
      <c r="M144" s="249"/>
      <c r="N144" s="249"/>
      <c r="O144" s="249"/>
      <c r="P144" s="249"/>
      <c r="Q144" s="249"/>
      <c r="R144" s="249"/>
      <c r="S144" s="249"/>
      <c r="T144" s="249"/>
      <c r="U144" s="249"/>
      <c r="V144" s="249"/>
      <c r="W144" s="249"/>
      <c r="X144" s="249"/>
      <c r="Y144" s="249"/>
      <c r="Z144" s="249"/>
      <c r="AA144" s="249"/>
      <c r="AB144" s="249"/>
      <c r="AC144" s="249"/>
      <c r="AD144" s="249"/>
      <c r="AE144" s="249"/>
      <c r="AF144" s="249"/>
      <c r="AG144" s="249"/>
      <c r="AH144" s="249"/>
      <c r="AI144" s="249"/>
      <c r="AJ144" s="249"/>
      <c r="AK144" s="249"/>
      <c r="AL144" s="249"/>
      <c r="AM144" s="249"/>
      <c r="AN144" s="249"/>
      <c r="AO144" s="249"/>
      <c r="AP144" s="249"/>
      <c r="AQ144" s="249"/>
      <c r="AR144" s="249"/>
      <c r="AS144" s="249"/>
      <c r="AT144" s="249"/>
      <c r="AU144" s="249"/>
      <c r="AV144" s="249"/>
      <c r="AW144" s="249"/>
      <c r="AX144" s="249"/>
      <c r="AY144" s="249"/>
      <c r="AZ144" s="249"/>
      <c r="BA144" s="249"/>
      <c r="BB144" s="249"/>
    </row>
    <row r="145" spans="13:54">
      <c r="M145" s="249"/>
      <c r="N145" s="249"/>
      <c r="O145" s="249"/>
      <c r="P145" s="249"/>
      <c r="Q145" s="249"/>
      <c r="R145" s="249"/>
      <c r="S145" s="249"/>
      <c r="T145" s="249"/>
      <c r="U145" s="249"/>
      <c r="V145" s="249"/>
      <c r="W145" s="249"/>
      <c r="X145" s="249"/>
      <c r="Y145" s="249"/>
      <c r="Z145" s="249"/>
      <c r="AA145" s="249"/>
      <c r="AB145" s="249"/>
      <c r="AC145" s="249"/>
      <c r="AD145" s="249"/>
      <c r="AE145" s="249"/>
      <c r="AF145" s="249"/>
      <c r="AG145" s="249"/>
      <c r="AH145" s="249"/>
      <c r="AI145" s="249"/>
      <c r="AJ145" s="249"/>
      <c r="AK145" s="249"/>
      <c r="AL145" s="249"/>
      <c r="AM145" s="249"/>
      <c r="AN145" s="249"/>
      <c r="AO145" s="249"/>
      <c r="AP145" s="249"/>
      <c r="AQ145" s="249"/>
      <c r="AR145" s="249"/>
      <c r="AS145" s="249"/>
      <c r="AT145" s="249"/>
      <c r="AU145" s="249"/>
      <c r="AV145" s="249"/>
      <c r="AW145" s="249"/>
      <c r="AX145" s="249"/>
      <c r="AY145" s="249"/>
      <c r="AZ145" s="249"/>
      <c r="BA145" s="249"/>
      <c r="BB145" s="249"/>
    </row>
    <row r="146" spans="13:54">
      <c r="M146" s="249"/>
      <c r="N146" s="249"/>
      <c r="O146" s="249"/>
      <c r="P146" s="249"/>
      <c r="Q146" s="249"/>
      <c r="R146" s="249"/>
      <c r="S146" s="249"/>
      <c r="T146" s="249"/>
      <c r="U146" s="249"/>
      <c r="V146" s="249"/>
      <c r="W146" s="249"/>
      <c r="X146" s="249"/>
      <c r="Y146" s="249"/>
      <c r="Z146" s="249"/>
      <c r="AA146" s="249"/>
      <c r="AB146" s="249"/>
      <c r="AC146" s="249"/>
      <c r="AD146" s="249"/>
      <c r="AE146" s="249"/>
      <c r="AF146" s="249"/>
      <c r="AG146" s="249"/>
      <c r="AH146" s="249"/>
      <c r="AI146" s="249"/>
      <c r="AJ146" s="249"/>
      <c r="AK146" s="249"/>
      <c r="AL146" s="249"/>
      <c r="AM146" s="249"/>
      <c r="AN146" s="249"/>
      <c r="AO146" s="249"/>
      <c r="AP146" s="249"/>
      <c r="AQ146" s="249"/>
      <c r="AR146" s="249"/>
      <c r="AS146" s="249"/>
      <c r="AT146" s="249"/>
      <c r="AU146" s="249"/>
      <c r="AV146" s="249"/>
      <c r="AW146" s="249"/>
      <c r="AX146" s="249"/>
      <c r="AY146" s="249"/>
      <c r="AZ146" s="249"/>
      <c r="BA146" s="249"/>
      <c r="BB146" s="249"/>
    </row>
    <row r="147" spans="13:54">
      <c r="M147" s="249"/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249"/>
      <c r="AI147" s="249"/>
      <c r="AJ147" s="249"/>
      <c r="AK147" s="249"/>
      <c r="AL147" s="249"/>
      <c r="AM147" s="249"/>
      <c r="AN147" s="249"/>
      <c r="AO147" s="249"/>
      <c r="AP147" s="249"/>
      <c r="AQ147" s="249"/>
      <c r="AR147" s="249"/>
      <c r="AS147" s="249"/>
      <c r="AT147" s="249"/>
      <c r="AU147" s="249"/>
      <c r="AV147" s="249"/>
      <c r="AW147" s="249"/>
      <c r="AX147" s="249"/>
      <c r="AY147" s="249"/>
      <c r="AZ147" s="249"/>
      <c r="BA147" s="249"/>
      <c r="BB147" s="249"/>
    </row>
    <row r="148" spans="13:54">
      <c r="M148" s="249"/>
      <c r="N148" s="249"/>
      <c r="O148" s="249"/>
      <c r="P148" s="249"/>
      <c r="Q148" s="249"/>
      <c r="R148" s="249"/>
      <c r="S148" s="249"/>
      <c r="T148" s="249"/>
      <c r="U148" s="249"/>
      <c r="V148" s="249"/>
      <c r="W148" s="249"/>
      <c r="X148" s="249"/>
      <c r="Y148" s="249"/>
      <c r="Z148" s="249"/>
      <c r="AA148" s="249"/>
      <c r="AB148" s="249"/>
      <c r="AC148" s="249"/>
      <c r="AD148" s="249"/>
      <c r="AE148" s="249"/>
      <c r="AF148" s="249"/>
      <c r="AG148" s="249"/>
      <c r="AH148" s="249"/>
      <c r="AI148" s="249"/>
      <c r="AJ148" s="249"/>
      <c r="AK148" s="249"/>
      <c r="AL148" s="249"/>
      <c r="AM148" s="249"/>
      <c r="AN148" s="249"/>
      <c r="AO148" s="249"/>
      <c r="AP148" s="249"/>
      <c r="AQ148" s="249"/>
      <c r="AR148" s="249"/>
      <c r="AS148" s="249"/>
      <c r="AT148" s="249"/>
      <c r="AU148" s="249"/>
      <c r="AV148" s="249"/>
      <c r="AW148" s="249"/>
      <c r="AX148" s="249"/>
      <c r="AY148" s="249"/>
      <c r="AZ148" s="249"/>
      <c r="BA148" s="249"/>
      <c r="BB148" s="249"/>
    </row>
    <row r="149" spans="13:54">
      <c r="M149" s="249"/>
      <c r="N149" s="249"/>
      <c r="O149" s="249"/>
      <c r="P149" s="249"/>
      <c r="Q149" s="249"/>
      <c r="R149" s="249"/>
      <c r="S149" s="249"/>
      <c r="T149" s="249"/>
      <c r="U149" s="249"/>
      <c r="V149" s="249"/>
      <c r="W149" s="249"/>
      <c r="X149" s="249"/>
      <c r="Y149" s="249"/>
      <c r="Z149" s="249"/>
      <c r="AA149" s="249"/>
      <c r="AB149" s="249"/>
      <c r="AC149" s="249"/>
      <c r="AD149" s="249"/>
      <c r="AE149" s="249"/>
      <c r="AF149" s="249"/>
      <c r="AG149" s="249"/>
      <c r="AH149" s="249"/>
      <c r="AI149" s="249"/>
      <c r="AJ149" s="249"/>
      <c r="AK149" s="249"/>
      <c r="AL149" s="249"/>
      <c r="AM149" s="249"/>
      <c r="AN149" s="249"/>
      <c r="AO149" s="249"/>
      <c r="AP149" s="249"/>
      <c r="AQ149" s="249"/>
      <c r="AR149" s="249"/>
      <c r="AS149" s="249"/>
      <c r="AT149" s="249"/>
      <c r="AU149" s="249"/>
      <c r="AV149" s="249"/>
      <c r="AW149" s="249"/>
      <c r="AX149" s="249"/>
      <c r="AY149" s="249"/>
      <c r="AZ149" s="249"/>
      <c r="BA149" s="249"/>
      <c r="BB149" s="249"/>
    </row>
    <row r="150" spans="13:54">
      <c r="M150" s="249"/>
      <c r="N150" s="249"/>
      <c r="O150" s="249"/>
      <c r="P150" s="249"/>
      <c r="Q150" s="249"/>
      <c r="R150" s="249"/>
      <c r="S150" s="249"/>
      <c r="T150" s="249"/>
      <c r="U150" s="249"/>
      <c r="V150" s="249"/>
      <c r="W150" s="249"/>
      <c r="X150" s="249"/>
      <c r="Y150" s="249"/>
      <c r="Z150" s="249"/>
      <c r="AA150" s="249"/>
      <c r="AB150" s="249"/>
      <c r="AC150" s="249"/>
      <c r="AD150" s="249"/>
      <c r="AE150" s="249"/>
      <c r="AF150" s="249"/>
      <c r="AG150" s="249"/>
      <c r="AH150" s="249"/>
      <c r="AI150" s="249"/>
      <c r="AJ150" s="249"/>
      <c r="AK150" s="249"/>
      <c r="AL150" s="249"/>
      <c r="AM150" s="249"/>
      <c r="AN150" s="249"/>
      <c r="AO150" s="249"/>
      <c r="AP150" s="249"/>
      <c r="AQ150" s="249"/>
      <c r="AR150" s="249"/>
      <c r="AS150" s="249"/>
      <c r="AT150" s="249"/>
      <c r="AU150" s="249"/>
      <c r="AV150" s="249"/>
      <c r="AW150" s="249"/>
      <c r="AX150" s="249"/>
      <c r="AY150" s="249"/>
      <c r="AZ150" s="249"/>
      <c r="BA150" s="249"/>
      <c r="BB150" s="249"/>
    </row>
    <row r="151" spans="13:54">
      <c r="M151" s="249"/>
      <c r="N151" s="249"/>
      <c r="O151" s="249"/>
      <c r="P151" s="249"/>
      <c r="Q151" s="249"/>
      <c r="R151" s="249"/>
      <c r="S151" s="249"/>
      <c r="T151" s="249"/>
      <c r="U151" s="249"/>
      <c r="V151" s="249"/>
      <c r="W151" s="249"/>
      <c r="X151" s="249"/>
      <c r="Y151" s="249"/>
      <c r="Z151" s="249"/>
      <c r="AA151" s="249"/>
      <c r="AB151" s="249"/>
      <c r="AC151" s="249"/>
      <c r="AD151" s="249"/>
      <c r="AE151" s="249"/>
      <c r="AF151" s="249"/>
      <c r="AG151" s="249"/>
      <c r="AH151" s="249"/>
      <c r="AI151" s="249"/>
      <c r="AJ151" s="249"/>
      <c r="AK151" s="249"/>
      <c r="AL151" s="249"/>
      <c r="AM151" s="249"/>
      <c r="AN151" s="249"/>
      <c r="AO151" s="249"/>
      <c r="AP151" s="249"/>
      <c r="AQ151" s="249"/>
      <c r="AR151" s="249"/>
      <c r="AS151" s="249"/>
      <c r="AT151" s="249"/>
      <c r="AU151" s="249"/>
      <c r="AV151" s="249"/>
      <c r="AW151" s="249"/>
      <c r="AX151" s="249"/>
      <c r="AY151" s="249"/>
      <c r="AZ151" s="249"/>
      <c r="BA151" s="249"/>
      <c r="BB151" s="249"/>
    </row>
    <row r="152" spans="13:54">
      <c r="M152" s="249"/>
      <c r="N152" s="249"/>
      <c r="O152" s="249"/>
      <c r="P152" s="249"/>
      <c r="Q152" s="249"/>
      <c r="R152" s="249"/>
      <c r="S152" s="249"/>
      <c r="T152" s="249"/>
      <c r="U152" s="249"/>
      <c r="V152" s="249"/>
      <c r="W152" s="249"/>
      <c r="X152" s="249"/>
      <c r="Y152" s="249"/>
      <c r="Z152" s="249"/>
      <c r="AA152" s="249"/>
      <c r="AB152" s="249"/>
      <c r="AC152" s="249"/>
      <c r="AD152" s="249"/>
      <c r="AE152" s="249"/>
      <c r="AF152" s="249"/>
      <c r="AG152" s="249"/>
      <c r="AH152" s="249"/>
      <c r="AI152" s="249"/>
      <c r="AJ152" s="249"/>
      <c r="AK152" s="249"/>
      <c r="AL152" s="249"/>
      <c r="AM152" s="249"/>
      <c r="AN152" s="249"/>
      <c r="AO152" s="249"/>
      <c r="AP152" s="249"/>
      <c r="AQ152" s="249"/>
      <c r="AR152" s="249"/>
      <c r="AS152" s="249"/>
      <c r="AT152" s="249"/>
      <c r="AU152" s="249"/>
      <c r="AV152" s="249"/>
      <c r="AW152" s="249"/>
      <c r="AX152" s="249"/>
      <c r="AY152" s="249"/>
      <c r="AZ152" s="249"/>
      <c r="BA152" s="249"/>
      <c r="BB152" s="249"/>
    </row>
    <row r="153" spans="13:54">
      <c r="M153" s="249"/>
      <c r="N153" s="249"/>
      <c r="O153" s="249"/>
      <c r="P153" s="249"/>
      <c r="Q153" s="249"/>
      <c r="R153" s="249"/>
      <c r="S153" s="249"/>
      <c r="T153" s="249"/>
      <c r="U153" s="249"/>
      <c r="V153" s="249"/>
      <c r="W153" s="249"/>
      <c r="X153" s="249"/>
      <c r="Y153" s="249"/>
      <c r="Z153" s="249"/>
      <c r="AA153" s="249"/>
      <c r="AB153" s="249"/>
      <c r="AC153" s="249"/>
      <c r="AD153" s="249"/>
      <c r="AE153" s="249"/>
      <c r="AF153" s="249"/>
      <c r="AG153" s="249"/>
      <c r="AH153" s="249"/>
      <c r="AI153" s="249"/>
      <c r="AJ153" s="249"/>
      <c r="AK153" s="249"/>
      <c r="AL153" s="249"/>
      <c r="AM153" s="249"/>
      <c r="AN153" s="249"/>
      <c r="AO153" s="249"/>
      <c r="AP153" s="249"/>
      <c r="AQ153" s="249"/>
      <c r="AR153" s="249"/>
      <c r="AS153" s="249"/>
      <c r="AT153" s="249"/>
      <c r="AU153" s="249"/>
      <c r="AV153" s="249"/>
      <c r="AW153" s="249"/>
      <c r="AX153" s="249"/>
      <c r="AY153" s="249"/>
      <c r="AZ153" s="249"/>
      <c r="BA153" s="249"/>
      <c r="BB153" s="249"/>
    </row>
    <row r="154" spans="13:54">
      <c r="M154" s="249"/>
      <c r="N154" s="249"/>
      <c r="O154" s="249"/>
      <c r="P154" s="249"/>
      <c r="Q154" s="249"/>
      <c r="R154" s="249"/>
      <c r="S154" s="249"/>
      <c r="T154" s="249"/>
      <c r="U154" s="249"/>
      <c r="V154" s="249"/>
      <c r="W154" s="249"/>
      <c r="X154" s="249"/>
      <c r="Y154" s="249"/>
      <c r="Z154" s="249"/>
      <c r="AA154" s="249"/>
      <c r="AB154" s="249"/>
      <c r="AC154" s="249"/>
      <c r="AD154" s="249"/>
      <c r="AE154" s="249"/>
      <c r="AF154" s="249"/>
      <c r="AG154" s="249"/>
      <c r="AH154" s="249"/>
      <c r="AI154" s="249"/>
      <c r="AJ154" s="249"/>
      <c r="AK154" s="249"/>
      <c r="AL154" s="249"/>
      <c r="AM154" s="249"/>
      <c r="AN154" s="249"/>
      <c r="AO154" s="249"/>
      <c r="AP154" s="249"/>
      <c r="AQ154" s="249"/>
      <c r="AR154" s="249"/>
      <c r="AS154" s="249"/>
      <c r="AT154" s="249"/>
      <c r="AU154" s="249"/>
      <c r="AV154" s="249"/>
      <c r="AW154" s="249"/>
      <c r="AX154" s="249"/>
      <c r="AY154" s="249"/>
      <c r="AZ154" s="249"/>
      <c r="BA154" s="249"/>
      <c r="BB154" s="249"/>
    </row>
    <row r="155" spans="13:54">
      <c r="M155" s="249"/>
      <c r="N155" s="249"/>
      <c r="O155" s="249"/>
      <c r="P155" s="249"/>
      <c r="Q155" s="249"/>
      <c r="R155" s="249"/>
      <c r="S155" s="249"/>
      <c r="T155" s="249"/>
      <c r="U155" s="249"/>
      <c r="V155" s="249"/>
      <c r="W155" s="249"/>
      <c r="X155" s="249"/>
      <c r="Y155" s="249"/>
      <c r="Z155" s="249"/>
      <c r="AA155" s="249"/>
      <c r="AB155" s="249"/>
      <c r="AC155" s="249"/>
      <c r="AD155" s="249"/>
      <c r="AE155" s="249"/>
      <c r="AF155" s="249"/>
      <c r="AG155" s="249"/>
      <c r="AH155" s="249"/>
      <c r="AI155" s="249"/>
      <c r="AJ155" s="249"/>
      <c r="AK155" s="249"/>
      <c r="AL155" s="249"/>
      <c r="AM155" s="249"/>
      <c r="AN155" s="249"/>
      <c r="AO155" s="249"/>
      <c r="AP155" s="249"/>
      <c r="AQ155" s="249"/>
      <c r="AR155" s="249"/>
      <c r="AS155" s="249"/>
      <c r="AT155" s="249"/>
      <c r="AU155" s="249"/>
      <c r="AV155" s="249"/>
      <c r="AW155" s="249"/>
      <c r="AX155" s="249"/>
      <c r="AY155" s="249"/>
      <c r="AZ155" s="249"/>
      <c r="BA155" s="249"/>
      <c r="BB155" s="249"/>
    </row>
    <row r="156" spans="13:54">
      <c r="M156" s="249"/>
      <c r="N156" s="249"/>
      <c r="O156" s="249"/>
      <c r="P156" s="249"/>
      <c r="Q156" s="249"/>
      <c r="R156" s="249"/>
      <c r="S156" s="249"/>
      <c r="T156" s="249"/>
      <c r="U156" s="249"/>
      <c r="V156" s="249"/>
      <c r="W156" s="249"/>
      <c r="X156" s="249"/>
      <c r="Y156" s="249"/>
      <c r="Z156" s="249"/>
      <c r="AA156" s="249"/>
      <c r="AB156" s="249"/>
      <c r="AC156" s="249"/>
      <c r="AD156" s="249"/>
      <c r="AE156" s="249"/>
      <c r="AF156" s="249"/>
      <c r="AG156" s="249"/>
      <c r="AH156" s="249"/>
      <c r="AI156" s="249"/>
      <c r="AJ156" s="249"/>
      <c r="AK156" s="249"/>
      <c r="AL156" s="249"/>
      <c r="AM156" s="249"/>
      <c r="AN156" s="249"/>
      <c r="AO156" s="249"/>
      <c r="AP156" s="249"/>
      <c r="AQ156" s="249"/>
      <c r="AR156" s="249"/>
      <c r="AS156" s="249"/>
      <c r="AT156" s="249"/>
      <c r="AU156" s="249"/>
      <c r="AV156" s="249"/>
      <c r="AW156" s="249"/>
      <c r="AX156" s="249"/>
      <c r="AY156" s="249"/>
      <c r="AZ156" s="249"/>
      <c r="BA156" s="249"/>
      <c r="BB156" s="249"/>
    </row>
    <row r="157" spans="13:54">
      <c r="M157" s="249"/>
      <c r="N157" s="249"/>
      <c r="O157" s="249"/>
      <c r="P157" s="249"/>
      <c r="Q157" s="249"/>
      <c r="R157" s="249"/>
      <c r="S157" s="249"/>
      <c r="T157" s="249"/>
      <c r="U157" s="249"/>
      <c r="V157" s="249"/>
      <c r="W157" s="249"/>
      <c r="X157" s="249"/>
      <c r="Y157" s="249"/>
      <c r="Z157" s="249"/>
      <c r="AA157" s="249"/>
      <c r="AB157" s="249"/>
      <c r="AC157" s="249"/>
      <c r="AD157" s="249"/>
      <c r="AE157" s="249"/>
      <c r="AF157" s="249"/>
      <c r="AG157" s="249"/>
      <c r="AH157" s="249"/>
      <c r="AI157" s="249"/>
      <c r="AJ157" s="249"/>
      <c r="AK157" s="249"/>
      <c r="AL157" s="249"/>
      <c r="AM157" s="249"/>
      <c r="AN157" s="249"/>
      <c r="AO157" s="249"/>
      <c r="AP157" s="249"/>
      <c r="AQ157" s="249"/>
      <c r="AR157" s="249"/>
      <c r="AS157" s="249"/>
      <c r="AT157" s="249"/>
      <c r="AU157" s="249"/>
      <c r="AV157" s="249"/>
      <c r="AW157" s="249"/>
      <c r="AX157" s="249"/>
      <c r="AY157" s="249"/>
      <c r="AZ157" s="249"/>
      <c r="BA157" s="249"/>
      <c r="BB157" s="249"/>
    </row>
    <row r="158" spans="13:54">
      <c r="M158" s="249"/>
      <c r="N158" s="249"/>
      <c r="O158" s="249"/>
      <c r="P158" s="249"/>
      <c r="Q158" s="249"/>
      <c r="R158" s="249"/>
      <c r="S158" s="249"/>
      <c r="T158" s="249"/>
      <c r="U158" s="249"/>
      <c r="V158" s="249"/>
      <c r="W158" s="249"/>
      <c r="X158" s="249"/>
      <c r="Y158" s="249"/>
      <c r="Z158" s="249"/>
      <c r="AA158" s="249"/>
      <c r="AB158" s="249"/>
      <c r="AC158" s="249"/>
      <c r="AD158" s="249"/>
      <c r="AE158" s="249"/>
      <c r="AF158" s="249"/>
      <c r="AG158" s="249"/>
      <c r="AH158" s="249"/>
      <c r="AI158" s="249"/>
      <c r="AJ158" s="249"/>
      <c r="AK158" s="249"/>
      <c r="AL158" s="249"/>
      <c r="AM158" s="249"/>
      <c r="AN158" s="249"/>
      <c r="AO158" s="249"/>
      <c r="AP158" s="249"/>
      <c r="AQ158" s="249"/>
      <c r="AR158" s="249"/>
      <c r="AS158" s="249"/>
      <c r="AT158" s="249"/>
      <c r="AU158" s="249"/>
      <c r="AV158" s="249"/>
      <c r="AW158" s="249"/>
      <c r="AX158" s="249"/>
      <c r="AY158" s="249"/>
      <c r="AZ158" s="249"/>
      <c r="BA158" s="249"/>
      <c r="BB158" s="249"/>
    </row>
    <row r="159" spans="13:54">
      <c r="M159" s="249"/>
      <c r="N159" s="249"/>
      <c r="O159" s="249"/>
      <c r="P159" s="249"/>
      <c r="Q159" s="249"/>
      <c r="R159" s="249"/>
      <c r="S159" s="249"/>
      <c r="T159" s="249"/>
      <c r="U159" s="249"/>
      <c r="V159" s="249"/>
      <c r="W159" s="249"/>
      <c r="X159" s="249"/>
      <c r="Y159" s="249"/>
      <c r="Z159" s="249"/>
      <c r="AA159" s="249"/>
      <c r="AB159" s="249"/>
      <c r="AC159" s="249"/>
      <c r="AD159" s="249"/>
      <c r="AE159" s="249"/>
      <c r="AF159" s="249"/>
      <c r="AG159" s="249"/>
      <c r="AH159" s="249"/>
      <c r="AI159" s="249"/>
      <c r="AJ159" s="249"/>
      <c r="AK159" s="249"/>
      <c r="AL159" s="249"/>
      <c r="AM159" s="249"/>
      <c r="AN159" s="249"/>
      <c r="AO159" s="249"/>
      <c r="AP159" s="249"/>
      <c r="AQ159" s="249"/>
      <c r="AR159" s="249"/>
      <c r="AS159" s="249"/>
      <c r="AT159" s="249"/>
      <c r="AU159" s="249"/>
      <c r="AV159" s="249"/>
      <c r="AW159" s="249"/>
      <c r="AX159" s="249"/>
      <c r="AY159" s="249"/>
      <c r="AZ159" s="249"/>
      <c r="BA159" s="249"/>
      <c r="BB159" s="249"/>
    </row>
    <row r="160" spans="13:54">
      <c r="M160" s="249"/>
      <c r="N160" s="249"/>
      <c r="O160" s="249"/>
      <c r="P160" s="249"/>
      <c r="Q160" s="249"/>
      <c r="R160" s="249"/>
      <c r="S160" s="249"/>
      <c r="T160" s="249"/>
      <c r="U160" s="249"/>
      <c r="V160" s="249"/>
      <c r="W160" s="249"/>
      <c r="X160" s="249"/>
      <c r="Y160" s="249"/>
      <c r="Z160" s="249"/>
      <c r="AA160" s="249"/>
      <c r="AB160" s="249"/>
      <c r="AC160" s="249"/>
      <c r="AD160" s="249"/>
      <c r="AE160" s="249"/>
      <c r="AF160" s="249"/>
      <c r="AG160" s="249"/>
      <c r="AH160" s="249"/>
      <c r="AI160" s="249"/>
      <c r="AJ160" s="249"/>
      <c r="AK160" s="249"/>
      <c r="AL160" s="249"/>
      <c r="AM160" s="249"/>
      <c r="AN160" s="249"/>
      <c r="AO160" s="249"/>
      <c r="AP160" s="249"/>
      <c r="AQ160" s="249"/>
      <c r="AR160" s="249"/>
      <c r="AS160" s="249"/>
      <c r="AT160" s="249"/>
      <c r="AU160" s="249"/>
      <c r="AV160" s="249"/>
      <c r="AW160" s="249"/>
      <c r="AX160" s="249"/>
      <c r="AY160" s="249"/>
      <c r="AZ160" s="249"/>
      <c r="BA160" s="249"/>
      <c r="BB160" s="249"/>
    </row>
    <row r="161" spans="13:54">
      <c r="M161" s="249"/>
      <c r="N161" s="249"/>
      <c r="O161" s="249"/>
      <c r="P161" s="249"/>
      <c r="Q161" s="249"/>
      <c r="R161" s="249"/>
      <c r="S161" s="249"/>
      <c r="T161" s="249"/>
      <c r="U161" s="249"/>
      <c r="V161" s="249"/>
      <c r="W161" s="249"/>
      <c r="X161" s="249"/>
      <c r="Y161" s="249"/>
      <c r="Z161" s="249"/>
      <c r="AA161" s="249"/>
      <c r="AB161" s="249"/>
      <c r="AC161" s="249"/>
      <c r="AD161" s="249"/>
      <c r="AE161" s="249"/>
      <c r="AF161" s="249"/>
      <c r="AG161" s="249"/>
      <c r="AH161" s="249"/>
      <c r="AI161" s="249"/>
      <c r="AJ161" s="249"/>
      <c r="AK161" s="249"/>
      <c r="AL161" s="249"/>
      <c r="AM161" s="249"/>
      <c r="AN161" s="249"/>
      <c r="AO161" s="249"/>
      <c r="AP161" s="249"/>
      <c r="AQ161" s="249"/>
      <c r="AR161" s="249"/>
      <c r="AS161" s="249"/>
      <c r="AT161" s="249"/>
      <c r="AU161" s="249"/>
      <c r="AV161" s="249"/>
      <c r="AW161" s="249"/>
      <c r="AX161" s="249"/>
      <c r="AY161" s="249"/>
      <c r="AZ161" s="249"/>
      <c r="BA161" s="249"/>
      <c r="BB161" s="249"/>
    </row>
    <row r="162" spans="13:54">
      <c r="M162" s="249"/>
      <c r="N162" s="249"/>
      <c r="O162" s="249"/>
      <c r="P162" s="249"/>
      <c r="Q162" s="249"/>
      <c r="R162" s="249"/>
      <c r="S162" s="249"/>
      <c r="T162" s="249"/>
      <c r="U162" s="249"/>
      <c r="V162" s="249"/>
      <c r="W162" s="249"/>
      <c r="X162" s="249"/>
      <c r="Y162" s="249"/>
      <c r="Z162" s="249"/>
      <c r="AA162" s="249"/>
      <c r="AB162" s="249"/>
      <c r="AC162" s="249"/>
      <c r="AD162" s="249"/>
      <c r="AE162" s="249"/>
      <c r="AF162" s="249"/>
      <c r="AG162" s="249"/>
      <c r="AH162" s="249"/>
      <c r="AI162" s="249"/>
      <c r="AJ162" s="249"/>
      <c r="AK162" s="249"/>
      <c r="AL162" s="249"/>
      <c r="AM162" s="249"/>
      <c r="AN162" s="249"/>
      <c r="AO162" s="249"/>
      <c r="AP162" s="249"/>
      <c r="AQ162" s="249"/>
      <c r="AR162" s="249"/>
      <c r="AS162" s="249"/>
      <c r="AT162" s="249"/>
      <c r="AU162" s="249"/>
      <c r="AV162" s="249"/>
      <c r="AW162" s="249"/>
      <c r="AX162" s="249"/>
      <c r="AY162" s="249"/>
      <c r="AZ162" s="249"/>
      <c r="BA162" s="249"/>
      <c r="BB162" s="249"/>
    </row>
    <row r="163" spans="13:54">
      <c r="M163" s="249"/>
      <c r="N163" s="249"/>
      <c r="O163" s="249"/>
      <c r="P163" s="249"/>
      <c r="Q163" s="249"/>
      <c r="R163" s="249"/>
      <c r="S163" s="249"/>
      <c r="T163" s="249"/>
      <c r="U163" s="249"/>
      <c r="V163" s="249"/>
      <c r="W163" s="249"/>
      <c r="X163" s="249"/>
      <c r="Y163" s="249"/>
      <c r="Z163" s="249"/>
      <c r="AA163" s="249"/>
      <c r="AB163" s="249"/>
      <c r="AC163" s="249"/>
      <c r="AD163" s="249"/>
      <c r="AE163" s="249"/>
      <c r="AF163" s="249"/>
      <c r="AG163" s="249"/>
      <c r="AH163" s="249"/>
      <c r="AI163" s="249"/>
      <c r="AJ163" s="249"/>
      <c r="AK163" s="249"/>
      <c r="AL163" s="249"/>
      <c r="AM163" s="249"/>
      <c r="AN163" s="249"/>
      <c r="AO163" s="249"/>
      <c r="AP163" s="249"/>
      <c r="AQ163" s="249"/>
      <c r="AR163" s="249"/>
      <c r="AS163" s="249"/>
      <c r="AT163" s="249"/>
      <c r="AU163" s="249"/>
      <c r="AV163" s="249"/>
      <c r="AW163" s="249"/>
      <c r="AX163" s="249"/>
      <c r="AY163" s="249"/>
      <c r="AZ163" s="249"/>
      <c r="BA163" s="249"/>
      <c r="BB163" s="249"/>
    </row>
    <row r="164" spans="13:54">
      <c r="M164" s="249"/>
      <c r="N164" s="249"/>
      <c r="O164" s="249"/>
      <c r="P164" s="249"/>
      <c r="Q164" s="249"/>
      <c r="R164" s="249"/>
      <c r="S164" s="249"/>
      <c r="T164" s="249"/>
      <c r="U164" s="249"/>
      <c r="V164" s="249"/>
      <c r="W164" s="249"/>
      <c r="X164" s="249"/>
      <c r="Y164" s="249"/>
      <c r="Z164" s="249"/>
      <c r="AA164" s="249"/>
      <c r="AB164" s="249"/>
      <c r="AC164" s="249"/>
      <c r="AD164" s="249"/>
      <c r="AE164" s="249"/>
      <c r="AF164" s="249"/>
      <c r="AG164" s="249"/>
      <c r="AH164" s="249"/>
      <c r="AI164" s="249"/>
      <c r="AJ164" s="249"/>
      <c r="AK164" s="249"/>
      <c r="AL164" s="249"/>
      <c r="AM164" s="249"/>
      <c r="AN164" s="249"/>
      <c r="AO164" s="249"/>
      <c r="AP164" s="249"/>
      <c r="AQ164" s="249"/>
      <c r="AR164" s="249"/>
      <c r="AS164" s="249"/>
      <c r="AT164" s="249"/>
      <c r="AU164" s="249"/>
      <c r="AV164" s="249"/>
      <c r="AW164" s="249"/>
      <c r="AX164" s="249"/>
      <c r="AY164" s="249"/>
      <c r="AZ164" s="249"/>
      <c r="BA164" s="249"/>
      <c r="BB164" s="249"/>
    </row>
    <row r="165" spans="13:54">
      <c r="M165" s="249"/>
      <c r="N165" s="249"/>
      <c r="O165" s="249"/>
      <c r="P165" s="249"/>
      <c r="Q165" s="249"/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249"/>
      <c r="AD165" s="249"/>
      <c r="AE165" s="249"/>
      <c r="AF165" s="249"/>
      <c r="AG165" s="249"/>
      <c r="AH165" s="249"/>
      <c r="AI165" s="249"/>
      <c r="AJ165" s="249"/>
      <c r="AK165" s="249"/>
      <c r="AL165" s="249"/>
      <c r="AM165" s="249"/>
      <c r="AN165" s="249"/>
      <c r="AO165" s="249"/>
      <c r="AP165" s="249"/>
      <c r="AQ165" s="249"/>
      <c r="AR165" s="249"/>
      <c r="AS165" s="249"/>
      <c r="AT165" s="249"/>
      <c r="AU165" s="249"/>
      <c r="AV165" s="249"/>
      <c r="AW165" s="249"/>
      <c r="AX165" s="249"/>
      <c r="AY165" s="249"/>
      <c r="AZ165" s="249"/>
      <c r="BA165" s="249"/>
      <c r="BB165" s="249"/>
    </row>
    <row r="166" spans="13:54">
      <c r="M166" s="249"/>
      <c r="N166" s="249"/>
      <c r="O166" s="249"/>
      <c r="P166" s="249"/>
      <c r="Q166" s="249"/>
      <c r="R166" s="249"/>
      <c r="S166" s="249"/>
      <c r="T166" s="249"/>
      <c r="U166" s="249"/>
      <c r="V166" s="249"/>
      <c r="W166" s="249"/>
      <c r="X166" s="249"/>
      <c r="Y166" s="249"/>
      <c r="Z166" s="249"/>
      <c r="AA166" s="249"/>
      <c r="AB166" s="249"/>
      <c r="AC166" s="249"/>
      <c r="AD166" s="249"/>
      <c r="AE166" s="249"/>
      <c r="AF166" s="249"/>
      <c r="AG166" s="249"/>
      <c r="AH166" s="249"/>
      <c r="AI166" s="249"/>
      <c r="AJ166" s="249"/>
      <c r="AK166" s="249"/>
      <c r="AL166" s="249"/>
      <c r="AM166" s="249"/>
      <c r="AN166" s="249"/>
      <c r="AO166" s="249"/>
      <c r="AP166" s="249"/>
      <c r="AQ166" s="249"/>
      <c r="AR166" s="249"/>
      <c r="AS166" s="249"/>
      <c r="AT166" s="249"/>
      <c r="AU166" s="249"/>
      <c r="AV166" s="249"/>
      <c r="AW166" s="249"/>
      <c r="AX166" s="249"/>
      <c r="AY166" s="249"/>
      <c r="AZ166" s="249"/>
      <c r="BA166" s="249"/>
      <c r="BB166" s="249"/>
    </row>
    <row r="167" spans="13:54">
      <c r="M167" s="249"/>
      <c r="N167" s="249"/>
      <c r="O167" s="249"/>
      <c r="P167" s="249"/>
      <c r="Q167" s="249"/>
      <c r="R167" s="249"/>
      <c r="S167" s="249"/>
      <c r="T167" s="249"/>
      <c r="U167" s="249"/>
      <c r="V167" s="249"/>
      <c r="W167" s="249"/>
      <c r="X167" s="249"/>
      <c r="Y167" s="249"/>
      <c r="Z167" s="249"/>
      <c r="AA167" s="249"/>
      <c r="AB167" s="249"/>
      <c r="AC167" s="249"/>
      <c r="AD167" s="249"/>
      <c r="AE167" s="249"/>
      <c r="AF167" s="249"/>
      <c r="AG167" s="249"/>
      <c r="AH167" s="249"/>
      <c r="AI167" s="249"/>
      <c r="AJ167" s="249"/>
      <c r="AK167" s="249"/>
      <c r="AL167" s="249"/>
      <c r="AM167" s="249"/>
      <c r="AN167" s="249"/>
      <c r="AO167" s="249"/>
      <c r="AP167" s="249"/>
      <c r="AQ167" s="249"/>
      <c r="AR167" s="249"/>
      <c r="AS167" s="249"/>
      <c r="AT167" s="249"/>
      <c r="AU167" s="249"/>
      <c r="AV167" s="249"/>
      <c r="AW167" s="249"/>
      <c r="AX167" s="249"/>
      <c r="AY167" s="249"/>
      <c r="AZ167" s="249"/>
      <c r="BA167" s="249"/>
      <c r="BB167" s="249"/>
    </row>
    <row r="168" spans="13:54">
      <c r="M168" s="249"/>
      <c r="N168" s="249"/>
      <c r="O168" s="249"/>
      <c r="P168" s="249"/>
      <c r="Q168" s="249"/>
      <c r="R168" s="249"/>
      <c r="S168" s="249"/>
      <c r="T168" s="249"/>
      <c r="U168" s="249"/>
      <c r="V168" s="249"/>
      <c r="W168" s="249"/>
      <c r="X168" s="249"/>
      <c r="Y168" s="249"/>
      <c r="Z168" s="249"/>
      <c r="AA168" s="249"/>
      <c r="AB168" s="249"/>
      <c r="AC168" s="249"/>
      <c r="AD168" s="249"/>
      <c r="AE168" s="249"/>
      <c r="AF168" s="249"/>
      <c r="AG168" s="249"/>
      <c r="AH168" s="249"/>
      <c r="AI168" s="249"/>
      <c r="AJ168" s="249"/>
      <c r="AK168" s="249"/>
      <c r="AL168" s="249"/>
      <c r="AM168" s="249"/>
      <c r="AN168" s="249"/>
      <c r="AO168" s="249"/>
      <c r="AP168" s="249"/>
      <c r="AQ168" s="249"/>
      <c r="AR168" s="249"/>
      <c r="AS168" s="249"/>
      <c r="AT168" s="249"/>
      <c r="AU168" s="249"/>
      <c r="AV168" s="249"/>
      <c r="AW168" s="249"/>
      <c r="AX168" s="249"/>
      <c r="AY168" s="249"/>
      <c r="AZ168" s="249"/>
      <c r="BA168" s="249"/>
      <c r="BB168" s="249"/>
    </row>
    <row r="169" spans="13:54">
      <c r="M169" s="249"/>
      <c r="N169" s="249"/>
      <c r="O169" s="249"/>
      <c r="P169" s="249"/>
      <c r="Q169" s="249"/>
      <c r="R169" s="249"/>
      <c r="S169" s="249"/>
      <c r="T169" s="249"/>
      <c r="U169" s="249"/>
      <c r="V169" s="249"/>
      <c r="W169" s="249"/>
      <c r="X169" s="249"/>
      <c r="Y169" s="249"/>
      <c r="Z169" s="249"/>
      <c r="AA169" s="249"/>
      <c r="AB169" s="249"/>
      <c r="AC169" s="249"/>
      <c r="AD169" s="249"/>
      <c r="AE169" s="249"/>
      <c r="AF169" s="249"/>
      <c r="AG169" s="249"/>
      <c r="AH169" s="249"/>
      <c r="AI169" s="249"/>
      <c r="AJ169" s="249"/>
      <c r="AK169" s="249"/>
      <c r="AL169" s="249"/>
      <c r="AM169" s="249"/>
      <c r="AN169" s="249"/>
      <c r="AO169" s="249"/>
      <c r="AP169" s="249"/>
      <c r="AQ169" s="249"/>
      <c r="AR169" s="249"/>
      <c r="AS169" s="249"/>
      <c r="AT169" s="249"/>
      <c r="AU169" s="249"/>
      <c r="AV169" s="249"/>
      <c r="AW169" s="249"/>
      <c r="AX169" s="249"/>
      <c r="AY169" s="249"/>
      <c r="AZ169" s="249"/>
      <c r="BA169" s="249"/>
      <c r="BB169" s="249"/>
    </row>
    <row r="170" spans="13:54">
      <c r="M170" s="249"/>
      <c r="N170" s="249"/>
      <c r="O170" s="249"/>
      <c r="P170" s="249"/>
      <c r="Q170" s="249"/>
      <c r="R170" s="249"/>
      <c r="S170" s="249"/>
      <c r="T170" s="249"/>
      <c r="U170" s="249"/>
      <c r="V170" s="249"/>
      <c r="W170" s="249"/>
      <c r="X170" s="249"/>
      <c r="Y170" s="249"/>
      <c r="Z170" s="249"/>
      <c r="AA170" s="249"/>
      <c r="AB170" s="249"/>
      <c r="AC170" s="249"/>
      <c r="AD170" s="249"/>
      <c r="AE170" s="249"/>
      <c r="AF170" s="249"/>
      <c r="AG170" s="249"/>
      <c r="AH170" s="249"/>
      <c r="AI170" s="249"/>
      <c r="AJ170" s="249"/>
      <c r="AK170" s="249"/>
      <c r="AL170" s="249"/>
      <c r="AM170" s="249"/>
      <c r="AN170" s="249"/>
      <c r="AO170" s="249"/>
      <c r="AP170" s="249"/>
      <c r="AQ170" s="249"/>
      <c r="AR170" s="249"/>
      <c r="AS170" s="249"/>
      <c r="AT170" s="249"/>
      <c r="AU170" s="249"/>
      <c r="AV170" s="249"/>
      <c r="AW170" s="249"/>
      <c r="AX170" s="249"/>
      <c r="AY170" s="249"/>
      <c r="AZ170" s="249"/>
      <c r="BA170" s="249"/>
      <c r="BB170" s="249"/>
    </row>
    <row r="171" spans="13:54">
      <c r="M171" s="249"/>
      <c r="N171" s="249"/>
      <c r="O171" s="249"/>
      <c r="P171" s="249"/>
      <c r="Q171" s="249"/>
      <c r="R171" s="249"/>
      <c r="S171" s="249"/>
      <c r="T171" s="249"/>
      <c r="U171" s="249"/>
      <c r="V171" s="249"/>
      <c r="W171" s="249"/>
      <c r="X171" s="249"/>
      <c r="Y171" s="249"/>
      <c r="Z171" s="249"/>
      <c r="AA171" s="249"/>
      <c r="AB171" s="249"/>
      <c r="AC171" s="249"/>
      <c r="AD171" s="249"/>
      <c r="AE171" s="249"/>
      <c r="AF171" s="249"/>
      <c r="AG171" s="249"/>
      <c r="AH171" s="249"/>
      <c r="AI171" s="249"/>
      <c r="AJ171" s="249"/>
      <c r="AK171" s="249"/>
      <c r="AL171" s="249"/>
      <c r="AM171" s="249"/>
      <c r="AN171" s="249"/>
      <c r="AO171" s="249"/>
      <c r="AP171" s="249"/>
      <c r="AQ171" s="249"/>
      <c r="AR171" s="249"/>
      <c r="AS171" s="249"/>
      <c r="AT171" s="249"/>
      <c r="AU171" s="249"/>
      <c r="AV171" s="249"/>
      <c r="AW171" s="249"/>
      <c r="AX171" s="249"/>
      <c r="AY171" s="249"/>
      <c r="AZ171" s="249"/>
      <c r="BA171" s="249"/>
      <c r="BB171" s="249"/>
    </row>
    <row r="172" spans="13:54">
      <c r="M172" s="249"/>
      <c r="N172" s="249"/>
      <c r="O172" s="249"/>
      <c r="P172" s="249"/>
      <c r="Q172" s="249"/>
      <c r="R172" s="249"/>
      <c r="S172" s="249"/>
      <c r="T172" s="249"/>
      <c r="U172" s="249"/>
      <c r="V172" s="249"/>
      <c r="W172" s="249"/>
      <c r="X172" s="249"/>
      <c r="Y172" s="249"/>
      <c r="Z172" s="249"/>
      <c r="AA172" s="249"/>
      <c r="AB172" s="249"/>
      <c r="AC172" s="249"/>
      <c r="AD172" s="249"/>
      <c r="AE172" s="249"/>
      <c r="AF172" s="249"/>
      <c r="AG172" s="249"/>
      <c r="AH172" s="249"/>
      <c r="AI172" s="249"/>
      <c r="AJ172" s="249"/>
      <c r="AK172" s="249"/>
      <c r="AL172" s="249"/>
      <c r="AM172" s="249"/>
      <c r="AN172" s="249"/>
      <c r="AO172" s="249"/>
      <c r="AP172" s="249"/>
      <c r="AQ172" s="249"/>
      <c r="AR172" s="249"/>
      <c r="AS172" s="249"/>
      <c r="AT172" s="249"/>
      <c r="AU172" s="249"/>
      <c r="AV172" s="249"/>
      <c r="AW172" s="249"/>
      <c r="AX172" s="249"/>
      <c r="AY172" s="249"/>
      <c r="AZ172" s="249"/>
      <c r="BA172" s="249"/>
      <c r="BB172" s="249"/>
    </row>
    <row r="173" spans="13:54">
      <c r="M173" s="249"/>
      <c r="N173" s="249"/>
      <c r="O173" s="249"/>
      <c r="P173" s="249"/>
      <c r="Q173" s="249"/>
      <c r="R173" s="249"/>
      <c r="S173" s="249"/>
      <c r="T173" s="249"/>
      <c r="U173" s="249"/>
      <c r="V173" s="249"/>
      <c r="W173" s="249"/>
      <c r="X173" s="249"/>
      <c r="Y173" s="249"/>
      <c r="Z173" s="249"/>
      <c r="AA173" s="249"/>
      <c r="AB173" s="249"/>
      <c r="AC173" s="249"/>
      <c r="AD173" s="249"/>
      <c r="AE173" s="249"/>
      <c r="AF173" s="249"/>
      <c r="AG173" s="249"/>
      <c r="AH173" s="249"/>
      <c r="AI173" s="249"/>
      <c r="AJ173" s="249"/>
      <c r="AK173" s="249"/>
      <c r="AL173" s="249"/>
      <c r="AM173" s="249"/>
      <c r="AN173" s="249"/>
      <c r="AO173" s="249"/>
      <c r="AP173" s="249"/>
      <c r="AQ173" s="249"/>
      <c r="AR173" s="249"/>
      <c r="AS173" s="249"/>
      <c r="AT173" s="249"/>
      <c r="AU173" s="249"/>
      <c r="AV173" s="249"/>
      <c r="AW173" s="249"/>
      <c r="AX173" s="249"/>
      <c r="AY173" s="249"/>
      <c r="AZ173" s="249"/>
      <c r="BA173" s="249"/>
      <c r="BB173" s="249"/>
    </row>
    <row r="174" spans="13:54">
      <c r="M174" s="249"/>
      <c r="N174" s="249"/>
      <c r="O174" s="249"/>
      <c r="P174" s="249"/>
      <c r="Q174" s="249"/>
      <c r="R174" s="249"/>
      <c r="S174" s="249"/>
      <c r="T174" s="249"/>
      <c r="U174" s="249"/>
      <c r="V174" s="249"/>
      <c r="W174" s="249"/>
      <c r="X174" s="249"/>
      <c r="Y174" s="249"/>
      <c r="Z174" s="249"/>
      <c r="AA174" s="249"/>
      <c r="AB174" s="249"/>
      <c r="AC174" s="249"/>
      <c r="AD174" s="249"/>
      <c r="AE174" s="249"/>
      <c r="AF174" s="249"/>
      <c r="AG174" s="249"/>
      <c r="AH174" s="249"/>
      <c r="AI174" s="249"/>
      <c r="AJ174" s="249"/>
      <c r="AK174" s="249"/>
      <c r="AL174" s="249"/>
      <c r="AM174" s="249"/>
      <c r="AN174" s="249"/>
      <c r="AO174" s="249"/>
      <c r="AP174" s="249"/>
      <c r="AQ174" s="249"/>
      <c r="AR174" s="249"/>
      <c r="AS174" s="249"/>
      <c r="AT174" s="249"/>
      <c r="AU174" s="249"/>
      <c r="AV174" s="249"/>
      <c r="AW174" s="249"/>
      <c r="AX174" s="249"/>
      <c r="AY174" s="249"/>
      <c r="AZ174" s="249"/>
      <c r="BA174" s="249"/>
      <c r="BB174" s="249"/>
    </row>
    <row r="175" spans="13:54">
      <c r="M175" s="249"/>
      <c r="N175" s="249"/>
      <c r="O175" s="249"/>
      <c r="P175" s="249"/>
      <c r="Q175" s="249"/>
      <c r="R175" s="249"/>
      <c r="S175" s="249"/>
      <c r="T175" s="249"/>
      <c r="U175" s="249"/>
      <c r="V175" s="249"/>
      <c r="W175" s="249"/>
      <c r="X175" s="249"/>
      <c r="Y175" s="249"/>
      <c r="Z175" s="249"/>
      <c r="AA175" s="249"/>
      <c r="AB175" s="249"/>
      <c r="AC175" s="249"/>
      <c r="AD175" s="249"/>
      <c r="AE175" s="249"/>
      <c r="AF175" s="249"/>
      <c r="AG175" s="249"/>
      <c r="AH175" s="249"/>
      <c r="AI175" s="249"/>
      <c r="AJ175" s="249"/>
      <c r="AK175" s="249"/>
      <c r="AL175" s="249"/>
      <c r="AM175" s="249"/>
      <c r="AN175" s="249"/>
      <c r="AO175" s="249"/>
      <c r="AP175" s="249"/>
      <c r="AQ175" s="249"/>
      <c r="AR175" s="249"/>
      <c r="AS175" s="249"/>
      <c r="AT175" s="249"/>
      <c r="AU175" s="249"/>
      <c r="AV175" s="249"/>
      <c r="AW175" s="249"/>
      <c r="AX175" s="249"/>
      <c r="AY175" s="249"/>
      <c r="AZ175" s="249"/>
      <c r="BA175" s="249"/>
      <c r="BB175" s="249"/>
    </row>
    <row r="176" spans="13:54">
      <c r="M176" s="249"/>
      <c r="N176" s="249"/>
      <c r="O176" s="249"/>
      <c r="P176" s="249"/>
      <c r="Q176" s="249"/>
      <c r="R176" s="249"/>
      <c r="S176" s="249"/>
      <c r="T176" s="249"/>
      <c r="U176" s="249"/>
      <c r="V176" s="249"/>
      <c r="W176" s="249"/>
      <c r="X176" s="249"/>
      <c r="Y176" s="249"/>
      <c r="Z176" s="249"/>
      <c r="AA176" s="249"/>
      <c r="AB176" s="249"/>
      <c r="AC176" s="249"/>
      <c r="AD176" s="249"/>
      <c r="AE176" s="249"/>
      <c r="AF176" s="249"/>
      <c r="AG176" s="249"/>
      <c r="AH176" s="249"/>
      <c r="AI176" s="249"/>
      <c r="AJ176" s="249"/>
      <c r="AK176" s="249"/>
      <c r="AL176" s="249"/>
      <c r="AM176" s="249"/>
      <c r="AN176" s="249"/>
      <c r="AO176" s="249"/>
      <c r="AP176" s="249"/>
      <c r="AQ176" s="249"/>
      <c r="AR176" s="249"/>
      <c r="AS176" s="249"/>
      <c r="AT176" s="249"/>
      <c r="AU176" s="249"/>
      <c r="AV176" s="249"/>
      <c r="AW176" s="249"/>
      <c r="AX176" s="249"/>
      <c r="AY176" s="249"/>
      <c r="AZ176" s="249"/>
      <c r="BA176" s="249"/>
      <c r="BB176" s="249"/>
    </row>
    <row r="177" spans="13:54">
      <c r="M177" s="249"/>
      <c r="N177" s="249"/>
      <c r="O177" s="249"/>
      <c r="P177" s="249"/>
      <c r="Q177" s="249"/>
      <c r="R177" s="249"/>
      <c r="S177" s="249"/>
      <c r="T177" s="249"/>
      <c r="U177" s="249"/>
      <c r="V177" s="249"/>
      <c r="W177" s="249"/>
      <c r="X177" s="249"/>
      <c r="Y177" s="249"/>
      <c r="Z177" s="249"/>
      <c r="AA177" s="249"/>
      <c r="AB177" s="249"/>
      <c r="AC177" s="249"/>
      <c r="AD177" s="249"/>
      <c r="AE177" s="249"/>
      <c r="AF177" s="249"/>
      <c r="AG177" s="249"/>
      <c r="AH177" s="249"/>
      <c r="AI177" s="249"/>
      <c r="AJ177" s="249"/>
      <c r="AK177" s="249"/>
      <c r="AL177" s="249"/>
      <c r="AM177" s="249"/>
      <c r="AN177" s="249"/>
      <c r="AO177" s="249"/>
      <c r="AP177" s="249"/>
      <c r="AQ177" s="249"/>
      <c r="AR177" s="249"/>
      <c r="AS177" s="249"/>
      <c r="AT177" s="249"/>
      <c r="AU177" s="249"/>
      <c r="AV177" s="249"/>
      <c r="AW177" s="249"/>
      <c r="AX177" s="249"/>
      <c r="AY177" s="249"/>
      <c r="AZ177" s="249"/>
      <c r="BA177" s="249"/>
      <c r="BB177" s="249"/>
    </row>
    <row r="178" spans="13:54">
      <c r="M178" s="249"/>
      <c r="N178" s="249"/>
      <c r="O178" s="249"/>
      <c r="P178" s="249"/>
      <c r="Q178" s="249"/>
      <c r="R178" s="249"/>
      <c r="S178" s="249"/>
      <c r="T178" s="249"/>
      <c r="U178" s="249"/>
      <c r="V178" s="249"/>
      <c r="W178" s="249"/>
      <c r="X178" s="249"/>
      <c r="Y178" s="249"/>
      <c r="Z178" s="249"/>
      <c r="AA178" s="249"/>
      <c r="AB178" s="249"/>
      <c r="AC178" s="249"/>
      <c r="AD178" s="249"/>
      <c r="AE178" s="249"/>
      <c r="AF178" s="249"/>
      <c r="AG178" s="249"/>
      <c r="AH178" s="249"/>
      <c r="AI178" s="249"/>
      <c r="AJ178" s="249"/>
      <c r="AK178" s="249"/>
      <c r="AL178" s="249"/>
      <c r="AM178" s="249"/>
      <c r="AN178" s="249"/>
      <c r="AO178" s="249"/>
      <c r="AP178" s="249"/>
      <c r="AQ178" s="249"/>
      <c r="AR178" s="249"/>
      <c r="AS178" s="249"/>
      <c r="AT178" s="249"/>
      <c r="AU178" s="249"/>
      <c r="AV178" s="249"/>
      <c r="AW178" s="249"/>
      <c r="AX178" s="249"/>
      <c r="AY178" s="249"/>
      <c r="AZ178" s="249"/>
      <c r="BA178" s="249"/>
      <c r="BB178" s="249"/>
    </row>
    <row r="179" spans="13:54">
      <c r="M179" s="249"/>
      <c r="N179" s="249"/>
      <c r="O179" s="249"/>
      <c r="P179" s="249"/>
      <c r="Q179" s="249"/>
      <c r="R179" s="249"/>
      <c r="S179" s="249"/>
      <c r="T179" s="249"/>
      <c r="U179" s="249"/>
      <c r="V179" s="249"/>
      <c r="W179" s="249"/>
      <c r="X179" s="249"/>
      <c r="Y179" s="249"/>
      <c r="Z179" s="249"/>
      <c r="AA179" s="249"/>
      <c r="AB179" s="249"/>
      <c r="AC179" s="249"/>
      <c r="AD179" s="249"/>
      <c r="AE179" s="249"/>
      <c r="AF179" s="249"/>
      <c r="AG179" s="249"/>
      <c r="AH179" s="249"/>
      <c r="AI179" s="249"/>
      <c r="AJ179" s="249"/>
      <c r="AK179" s="249"/>
      <c r="AL179" s="249"/>
      <c r="AM179" s="249"/>
      <c r="AN179" s="249"/>
      <c r="AO179" s="249"/>
      <c r="AP179" s="249"/>
      <c r="AQ179" s="249"/>
      <c r="AR179" s="249"/>
      <c r="AS179" s="249"/>
      <c r="AT179" s="249"/>
      <c r="AU179" s="249"/>
      <c r="AV179" s="249"/>
      <c r="AW179" s="249"/>
      <c r="AX179" s="249"/>
      <c r="AY179" s="249"/>
      <c r="AZ179" s="249"/>
      <c r="BA179" s="249"/>
      <c r="BB179" s="249"/>
    </row>
    <row r="180" spans="13:54">
      <c r="M180" s="249"/>
      <c r="N180" s="249"/>
      <c r="O180" s="249"/>
      <c r="P180" s="249"/>
      <c r="Q180" s="249"/>
      <c r="R180" s="249"/>
      <c r="S180" s="249"/>
      <c r="T180" s="249"/>
      <c r="U180" s="249"/>
      <c r="V180" s="249"/>
      <c r="W180" s="249"/>
      <c r="X180" s="249"/>
      <c r="Y180" s="249"/>
      <c r="Z180" s="249"/>
      <c r="AA180" s="249"/>
      <c r="AB180" s="249"/>
      <c r="AC180" s="249"/>
      <c r="AD180" s="249"/>
      <c r="AE180" s="249"/>
      <c r="AF180" s="249"/>
      <c r="AG180" s="249"/>
      <c r="AH180" s="249"/>
      <c r="AI180" s="249"/>
      <c r="AJ180" s="249"/>
      <c r="AK180" s="249"/>
      <c r="AL180" s="249"/>
      <c r="AM180" s="249"/>
      <c r="AN180" s="249"/>
      <c r="AO180" s="249"/>
      <c r="AP180" s="249"/>
      <c r="AQ180" s="249"/>
      <c r="AR180" s="249"/>
      <c r="AS180" s="249"/>
      <c r="AT180" s="249"/>
      <c r="AU180" s="249"/>
      <c r="AV180" s="249"/>
      <c r="AW180" s="249"/>
      <c r="AX180" s="249"/>
      <c r="AY180" s="249"/>
      <c r="AZ180" s="249"/>
      <c r="BA180" s="249"/>
      <c r="BB180" s="249"/>
    </row>
    <row r="181" spans="13:54">
      <c r="M181" s="249"/>
      <c r="N181" s="249"/>
      <c r="O181" s="249"/>
      <c r="P181" s="249"/>
      <c r="Q181" s="249"/>
      <c r="R181" s="249"/>
      <c r="S181" s="249"/>
      <c r="T181" s="249"/>
      <c r="U181" s="249"/>
      <c r="V181" s="249"/>
      <c r="W181" s="249"/>
      <c r="X181" s="249"/>
      <c r="Y181" s="249"/>
      <c r="Z181" s="249"/>
      <c r="AA181" s="249"/>
      <c r="AB181" s="249"/>
      <c r="AC181" s="249"/>
      <c r="AD181" s="249"/>
      <c r="AE181" s="249"/>
      <c r="AF181" s="249"/>
      <c r="AG181" s="249"/>
      <c r="AH181" s="249"/>
      <c r="AI181" s="249"/>
      <c r="AJ181" s="249"/>
      <c r="AK181" s="249"/>
      <c r="AL181" s="249"/>
      <c r="AM181" s="249"/>
      <c r="AN181" s="249"/>
      <c r="AO181" s="249"/>
      <c r="AP181" s="249"/>
      <c r="AQ181" s="249"/>
      <c r="AR181" s="249"/>
      <c r="AS181" s="249"/>
      <c r="AT181" s="249"/>
      <c r="AU181" s="249"/>
      <c r="AV181" s="249"/>
      <c r="AW181" s="249"/>
      <c r="AX181" s="249"/>
      <c r="AY181" s="249"/>
      <c r="AZ181" s="249"/>
      <c r="BA181" s="249"/>
      <c r="BB181" s="249"/>
    </row>
    <row r="182" spans="13:54">
      <c r="M182" s="249"/>
      <c r="N182" s="249"/>
      <c r="O182" s="249"/>
      <c r="P182" s="249"/>
      <c r="Q182" s="249"/>
      <c r="R182" s="249"/>
      <c r="S182" s="249"/>
      <c r="T182" s="249"/>
      <c r="U182" s="249"/>
      <c r="V182" s="249"/>
      <c r="W182" s="249"/>
      <c r="X182" s="249"/>
      <c r="Y182" s="249"/>
      <c r="Z182" s="249"/>
      <c r="AA182" s="249"/>
      <c r="AB182" s="249"/>
      <c r="AC182" s="249"/>
      <c r="AD182" s="249"/>
      <c r="AE182" s="249"/>
      <c r="AF182" s="249"/>
      <c r="AG182" s="249"/>
      <c r="AH182" s="249"/>
      <c r="AI182" s="249"/>
      <c r="AJ182" s="249"/>
      <c r="AK182" s="249"/>
      <c r="AL182" s="249"/>
      <c r="AM182" s="249"/>
      <c r="AN182" s="249"/>
      <c r="AO182" s="249"/>
      <c r="AP182" s="249"/>
      <c r="AQ182" s="249"/>
      <c r="AR182" s="249"/>
      <c r="AS182" s="249"/>
      <c r="AT182" s="249"/>
      <c r="AU182" s="249"/>
      <c r="AV182" s="249"/>
      <c r="AW182" s="249"/>
      <c r="AX182" s="249"/>
      <c r="AY182" s="249"/>
      <c r="AZ182" s="249"/>
      <c r="BA182" s="249"/>
      <c r="BB182" s="249"/>
    </row>
    <row r="183" spans="13:54">
      <c r="M183" s="249"/>
      <c r="N183" s="249"/>
      <c r="O183" s="249"/>
      <c r="P183" s="249"/>
      <c r="Q183" s="249"/>
      <c r="R183" s="249"/>
      <c r="S183" s="249"/>
      <c r="T183" s="249"/>
      <c r="U183" s="249"/>
      <c r="V183" s="249"/>
      <c r="W183" s="249"/>
      <c r="X183" s="249"/>
      <c r="Y183" s="249"/>
      <c r="Z183" s="249"/>
      <c r="AA183" s="249"/>
      <c r="AB183" s="249"/>
      <c r="AC183" s="249"/>
      <c r="AD183" s="249"/>
      <c r="AE183" s="249"/>
      <c r="AF183" s="249"/>
      <c r="AG183" s="249"/>
      <c r="AH183" s="249"/>
      <c r="AI183" s="249"/>
      <c r="AJ183" s="249"/>
      <c r="AK183" s="249"/>
      <c r="AL183" s="249"/>
      <c r="AM183" s="249"/>
      <c r="AN183" s="249"/>
      <c r="AO183" s="249"/>
      <c r="AP183" s="249"/>
      <c r="AQ183" s="249"/>
      <c r="AR183" s="249"/>
      <c r="AS183" s="249"/>
      <c r="AT183" s="249"/>
      <c r="AU183" s="249"/>
      <c r="AV183" s="249"/>
      <c r="AW183" s="249"/>
      <c r="AX183" s="249"/>
      <c r="AY183" s="249"/>
      <c r="AZ183" s="249"/>
      <c r="BA183" s="249"/>
      <c r="BB183" s="249"/>
    </row>
    <row r="184" spans="13:54">
      <c r="M184" s="249"/>
      <c r="N184" s="249"/>
      <c r="O184" s="249"/>
      <c r="P184" s="249"/>
      <c r="Q184" s="249"/>
      <c r="R184" s="249"/>
      <c r="S184" s="249"/>
      <c r="T184" s="249"/>
      <c r="U184" s="249"/>
      <c r="V184" s="249"/>
      <c r="W184" s="249"/>
      <c r="X184" s="249"/>
      <c r="Y184" s="249"/>
      <c r="Z184" s="249"/>
      <c r="AA184" s="249"/>
      <c r="AB184" s="249"/>
      <c r="AC184" s="249"/>
      <c r="AD184" s="249"/>
      <c r="AE184" s="249"/>
      <c r="AF184" s="249"/>
      <c r="AG184" s="249"/>
      <c r="AH184" s="249"/>
      <c r="AI184" s="249"/>
      <c r="AJ184" s="249"/>
      <c r="AK184" s="249"/>
      <c r="AL184" s="249"/>
      <c r="AM184" s="249"/>
      <c r="AN184" s="249"/>
      <c r="AO184" s="249"/>
      <c r="AP184" s="249"/>
      <c r="AQ184" s="249"/>
      <c r="AR184" s="249"/>
      <c r="AS184" s="249"/>
      <c r="AT184" s="249"/>
      <c r="AU184" s="249"/>
      <c r="AV184" s="249"/>
      <c r="AW184" s="249"/>
      <c r="AX184" s="249"/>
      <c r="AY184" s="249"/>
      <c r="AZ184" s="249"/>
      <c r="BA184" s="249"/>
      <c r="BB184" s="249"/>
    </row>
    <row r="185" spans="13:54">
      <c r="M185" s="249"/>
      <c r="N185" s="249"/>
      <c r="O185" s="249"/>
      <c r="P185" s="249"/>
      <c r="Q185" s="249"/>
      <c r="R185" s="249"/>
      <c r="S185" s="249"/>
      <c r="T185" s="249"/>
      <c r="U185" s="249"/>
      <c r="V185" s="249"/>
      <c r="W185" s="249"/>
      <c r="X185" s="249"/>
      <c r="Y185" s="249"/>
      <c r="Z185" s="249"/>
      <c r="AA185" s="249"/>
      <c r="AB185" s="249"/>
      <c r="AC185" s="249"/>
      <c r="AD185" s="249"/>
      <c r="AE185" s="249"/>
      <c r="AF185" s="249"/>
      <c r="AG185" s="249"/>
      <c r="AH185" s="249"/>
      <c r="AI185" s="249"/>
      <c r="AJ185" s="249"/>
      <c r="AK185" s="249"/>
      <c r="AL185" s="249"/>
      <c r="AM185" s="249"/>
      <c r="AN185" s="249"/>
      <c r="AO185" s="249"/>
      <c r="AP185" s="249"/>
      <c r="AQ185" s="249"/>
      <c r="AR185" s="249"/>
      <c r="AS185" s="249"/>
      <c r="AT185" s="249"/>
      <c r="AU185" s="249"/>
      <c r="AV185" s="249"/>
      <c r="AW185" s="249"/>
      <c r="AX185" s="249"/>
      <c r="AY185" s="249"/>
      <c r="AZ185" s="249"/>
      <c r="BA185" s="249"/>
      <c r="BB185" s="249"/>
    </row>
    <row r="186" spans="13:54">
      <c r="M186" s="249"/>
      <c r="N186" s="249"/>
      <c r="O186" s="249"/>
      <c r="P186" s="249"/>
      <c r="Q186" s="249"/>
      <c r="R186" s="249"/>
      <c r="S186" s="249"/>
      <c r="T186" s="249"/>
      <c r="U186" s="249"/>
      <c r="V186" s="249"/>
      <c r="W186" s="249"/>
      <c r="X186" s="249"/>
      <c r="Y186" s="249"/>
      <c r="Z186" s="249"/>
      <c r="AA186" s="249"/>
      <c r="AB186" s="249"/>
      <c r="AC186" s="249"/>
      <c r="AD186" s="249"/>
      <c r="AE186" s="249"/>
      <c r="AF186" s="249"/>
      <c r="AG186" s="249"/>
      <c r="AH186" s="249"/>
      <c r="AI186" s="249"/>
      <c r="AJ186" s="249"/>
      <c r="AK186" s="249"/>
      <c r="AL186" s="249"/>
      <c r="AM186" s="249"/>
      <c r="AN186" s="249"/>
      <c r="AO186" s="249"/>
      <c r="AP186" s="249"/>
      <c r="AQ186" s="249"/>
      <c r="AR186" s="249"/>
      <c r="AS186" s="249"/>
      <c r="AT186" s="249"/>
      <c r="AU186" s="249"/>
      <c r="AV186" s="249"/>
      <c r="AW186" s="249"/>
      <c r="AX186" s="249"/>
      <c r="AY186" s="249"/>
      <c r="AZ186" s="249"/>
      <c r="BA186" s="249"/>
      <c r="BB186" s="249"/>
    </row>
    <row r="187" spans="13:54">
      <c r="M187" s="249"/>
      <c r="N187" s="249"/>
      <c r="O187" s="249"/>
      <c r="P187" s="249"/>
      <c r="Q187" s="249"/>
      <c r="R187" s="249"/>
      <c r="S187" s="249"/>
      <c r="T187" s="249"/>
      <c r="U187" s="249"/>
      <c r="V187" s="249"/>
      <c r="W187" s="249"/>
      <c r="X187" s="249"/>
      <c r="Y187" s="249"/>
      <c r="Z187" s="249"/>
      <c r="AA187" s="249"/>
      <c r="AB187" s="249"/>
      <c r="AC187" s="249"/>
      <c r="AD187" s="249"/>
      <c r="AE187" s="249"/>
      <c r="AF187" s="249"/>
      <c r="AG187" s="249"/>
      <c r="AH187" s="249"/>
      <c r="AI187" s="249"/>
      <c r="AJ187" s="249"/>
      <c r="AK187" s="249"/>
      <c r="AL187" s="249"/>
      <c r="AM187" s="249"/>
      <c r="AN187" s="249"/>
      <c r="AO187" s="249"/>
      <c r="AP187" s="249"/>
      <c r="AQ187" s="249"/>
      <c r="AR187" s="249"/>
      <c r="AS187" s="249"/>
      <c r="AT187" s="249"/>
      <c r="AU187" s="249"/>
      <c r="AV187" s="249"/>
      <c r="AW187" s="249"/>
      <c r="AX187" s="249"/>
      <c r="AY187" s="249"/>
      <c r="AZ187" s="249"/>
      <c r="BA187" s="249"/>
      <c r="BB187" s="249"/>
    </row>
    <row r="188" spans="13:54">
      <c r="M188" s="249"/>
      <c r="N188" s="249"/>
      <c r="O188" s="249"/>
      <c r="P188" s="249"/>
      <c r="Q188" s="249"/>
      <c r="R188" s="249"/>
      <c r="S188" s="249"/>
      <c r="T188" s="249"/>
      <c r="U188" s="249"/>
      <c r="V188" s="249"/>
      <c r="W188" s="249"/>
      <c r="X188" s="249"/>
      <c r="Y188" s="249"/>
      <c r="Z188" s="249"/>
      <c r="AA188" s="249"/>
      <c r="AB188" s="249"/>
      <c r="AC188" s="249"/>
      <c r="AD188" s="249"/>
      <c r="AE188" s="249"/>
      <c r="AF188" s="249"/>
      <c r="AG188" s="249"/>
      <c r="AH188" s="249"/>
      <c r="AI188" s="249"/>
      <c r="AJ188" s="249"/>
      <c r="AK188" s="249"/>
      <c r="AL188" s="249"/>
      <c r="AM188" s="249"/>
      <c r="AN188" s="249"/>
      <c r="AO188" s="249"/>
      <c r="AP188" s="249"/>
      <c r="AQ188" s="249"/>
      <c r="AR188" s="249"/>
      <c r="AS188" s="249"/>
      <c r="AT188" s="249"/>
      <c r="AU188" s="249"/>
      <c r="AV188" s="249"/>
      <c r="AW188" s="249"/>
      <c r="AX188" s="249"/>
      <c r="AY188" s="249"/>
      <c r="AZ188" s="249"/>
      <c r="BA188" s="249"/>
      <c r="BB188" s="249"/>
    </row>
    <row r="189" spans="13:54">
      <c r="M189" s="249"/>
      <c r="N189" s="249"/>
      <c r="O189" s="249"/>
      <c r="P189" s="249"/>
      <c r="Q189" s="249"/>
      <c r="R189" s="249"/>
      <c r="S189" s="249"/>
      <c r="T189" s="249"/>
      <c r="U189" s="249"/>
      <c r="V189" s="249"/>
      <c r="W189" s="249"/>
      <c r="X189" s="249"/>
      <c r="Y189" s="249"/>
      <c r="Z189" s="249"/>
      <c r="AA189" s="249"/>
      <c r="AB189" s="249"/>
      <c r="AC189" s="249"/>
      <c r="AD189" s="249"/>
      <c r="AE189" s="249"/>
      <c r="AF189" s="249"/>
      <c r="AG189" s="249"/>
      <c r="AH189" s="249"/>
      <c r="AI189" s="249"/>
      <c r="AJ189" s="249"/>
      <c r="AK189" s="249"/>
      <c r="AL189" s="249"/>
      <c r="AM189" s="249"/>
      <c r="AN189" s="249"/>
      <c r="AO189" s="249"/>
      <c r="AP189" s="249"/>
      <c r="AQ189" s="249"/>
      <c r="AR189" s="249"/>
      <c r="AS189" s="249"/>
      <c r="AT189" s="249"/>
      <c r="AU189" s="249"/>
      <c r="AV189" s="249"/>
      <c r="AW189" s="249"/>
      <c r="AX189" s="249"/>
      <c r="AY189" s="249"/>
      <c r="AZ189" s="249"/>
      <c r="BA189" s="249"/>
      <c r="BB189" s="249"/>
    </row>
    <row r="190" spans="13:54">
      <c r="M190" s="249"/>
      <c r="N190" s="249"/>
      <c r="O190" s="249"/>
      <c r="P190" s="249"/>
      <c r="Q190" s="249"/>
      <c r="R190" s="249"/>
      <c r="S190" s="249"/>
      <c r="T190" s="249"/>
      <c r="U190" s="249"/>
      <c r="V190" s="249"/>
      <c r="W190" s="249"/>
      <c r="X190" s="249"/>
      <c r="Y190" s="249"/>
      <c r="Z190" s="249"/>
      <c r="AA190" s="249"/>
      <c r="AB190" s="249"/>
      <c r="AC190" s="249"/>
      <c r="AD190" s="249"/>
      <c r="AE190" s="249"/>
      <c r="AF190" s="249"/>
      <c r="AG190" s="249"/>
      <c r="AH190" s="249"/>
      <c r="AI190" s="249"/>
      <c r="AJ190" s="249"/>
      <c r="AK190" s="249"/>
      <c r="AL190" s="249"/>
      <c r="AM190" s="249"/>
      <c r="AN190" s="249"/>
      <c r="AO190" s="249"/>
      <c r="AP190" s="249"/>
      <c r="AQ190" s="249"/>
      <c r="AR190" s="249"/>
      <c r="AS190" s="249"/>
      <c r="AT190" s="249"/>
      <c r="AU190" s="249"/>
      <c r="AV190" s="249"/>
      <c r="AW190" s="249"/>
      <c r="AX190" s="249"/>
      <c r="AY190" s="249"/>
      <c r="AZ190" s="249"/>
      <c r="BA190" s="249"/>
      <c r="BB190" s="249"/>
    </row>
    <row r="191" spans="13:54">
      <c r="M191" s="249"/>
      <c r="N191" s="249"/>
      <c r="O191" s="249"/>
      <c r="P191" s="249"/>
      <c r="Q191" s="249"/>
      <c r="R191" s="249"/>
      <c r="S191" s="249"/>
      <c r="T191" s="249"/>
      <c r="U191" s="249"/>
      <c r="V191" s="249"/>
      <c r="W191" s="249"/>
      <c r="X191" s="249"/>
      <c r="Y191" s="249"/>
      <c r="Z191" s="249"/>
      <c r="AA191" s="249"/>
      <c r="AB191" s="249"/>
      <c r="AC191" s="249"/>
      <c r="AD191" s="249"/>
      <c r="AE191" s="249"/>
      <c r="AF191" s="249"/>
      <c r="AG191" s="249"/>
      <c r="AH191" s="249"/>
      <c r="AI191" s="249"/>
      <c r="AJ191" s="249"/>
      <c r="AK191" s="249"/>
      <c r="AL191" s="249"/>
      <c r="AM191" s="249"/>
      <c r="AN191" s="249"/>
      <c r="AO191" s="249"/>
      <c r="AP191" s="249"/>
      <c r="AQ191" s="249"/>
      <c r="AR191" s="249"/>
      <c r="AS191" s="249"/>
      <c r="AT191" s="249"/>
      <c r="AU191" s="249"/>
      <c r="AV191" s="249"/>
      <c r="AW191" s="249"/>
      <c r="AX191" s="249"/>
      <c r="AY191" s="249"/>
      <c r="AZ191" s="249"/>
      <c r="BA191" s="249"/>
      <c r="BB191" s="249"/>
    </row>
    <row r="192" spans="13:54">
      <c r="M192" s="249"/>
      <c r="N192" s="249"/>
      <c r="O192" s="249"/>
      <c r="P192" s="249"/>
      <c r="Q192" s="249"/>
      <c r="R192" s="249"/>
      <c r="S192" s="249"/>
      <c r="T192" s="249"/>
      <c r="U192" s="249"/>
      <c r="V192" s="249"/>
      <c r="W192" s="249"/>
      <c r="X192" s="249"/>
      <c r="Y192" s="249"/>
      <c r="Z192" s="249"/>
      <c r="AA192" s="249"/>
      <c r="AB192" s="249"/>
      <c r="AC192" s="249"/>
      <c r="AD192" s="249"/>
      <c r="AE192" s="249"/>
      <c r="AF192" s="249"/>
      <c r="AG192" s="249"/>
      <c r="AH192" s="249"/>
      <c r="AI192" s="249"/>
      <c r="AJ192" s="249"/>
      <c r="AK192" s="249"/>
      <c r="AL192" s="249"/>
      <c r="AM192" s="249"/>
      <c r="AN192" s="249"/>
      <c r="AO192" s="249"/>
      <c r="AP192" s="249"/>
      <c r="AQ192" s="249"/>
      <c r="AR192" s="249"/>
      <c r="AS192" s="249"/>
      <c r="AT192" s="249"/>
      <c r="AU192" s="249"/>
      <c r="AV192" s="249"/>
      <c r="AW192" s="249"/>
      <c r="AX192" s="249"/>
      <c r="AY192" s="249"/>
      <c r="AZ192" s="249"/>
      <c r="BA192" s="249"/>
      <c r="BB192" s="249"/>
    </row>
    <row r="193" spans="13:54">
      <c r="M193" s="249"/>
      <c r="N193" s="249"/>
      <c r="O193" s="249"/>
      <c r="P193" s="249"/>
      <c r="Q193" s="249"/>
      <c r="R193" s="249"/>
      <c r="S193" s="249"/>
      <c r="T193" s="249"/>
      <c r="U193" s="249"/>
      <c r="V193" s="249"/>
      <c r="W193" s="249"/>
      <c r="X193" s="249"/>
      <c r="Y193" s="249"/>
      <c r="Z193" s="249"/>
      <c r="AA193" s="249"/>
      <c r="AB193" s="249"/>
      <c r="AC193" s="249"/>
      <c r="AD193" s="249"/>
      <c r="AE193" s="249"/>
      <c r="AF193" s="249"/>
      <c r="AG193" s="249"/>
      <c r="AH193" s="249"/>
      <c r="AI193" s="249"/>
      <c r="AJ193" s="249"/>
      <c r="AK193" s="249"/>
      <c r="AL193" s="249"/>
      <c r="AM193" s="249"/>
      <c r="AN193" s="249"/>
      <c r="AO193" s="249"/>
      <c r="AP193" s="249"/>
      <c r="AQ193" s="249"/>
      <c r="AR193" s="249"/>
      <c r="AS193" s="249"/>
      <c r="AT193" s="249"/>
      <c r="AU193" s="249"/>
      <c r="AV193" s="249"/>
      <c r="AW193" s="249"/>
      <c r="AX193" s="249"/>
      <c r="AY193" s="249"/>
      <c r="AZ193" s="249"/>
      <c r="BA193" s="249"/>
      <c r="BB193" s="249"/>
    </row>
    <row r="194" spans="13:54">
      <c r="M194" s="249"/>
      <c r="N194" s="249"/>
      <c r="O194" s="249"/>
      <c r="P194" s="249"/>
      <c r="Q194" s="249"/>
      <c r="R194" s="249"/>
      <c r="S194" s="249"/>
      <c r="T194" s="249"/>
      <c r="U194" s="249"/>
      <c r="V194" s="249"/>
      <c r="W194" s="249"/>
      <c r="X194" s="249"/>
      <c r="Y194" s="249"/>
      <c r="Z194" s="249"/>
      <c r="AA194" s="249"/>
      <c r="AB194" s="249"/>
      <c r="AC194" s="249"/>
      <c r="AD194" s="249"/>
      <c r="AE194" s="249"/>
      <c r="AF194" s="249"/>
      <c r="AG194" s="249"/>
      <c r="AH194" s="249"/>
      <c r="AI194" s="249"/>
      <c r="AJ194" s="249"/>
      <c r="AK194" s="249"/>
      <c r="AL194" s="249"/>
      <c r="AM194" s="249"/>
      <c r="AN194" s="249"/>
      <c r="AO194" s="249"/>
      <c r="AP194" s="249"/>
      <c r="AQ194" s="249"/>
      <c r="AR194" s="249"/>
      <c r="AS194" s="249"/>
      <c r="AT194" s="249"/>
      <c r="AU194" s="249"/>
      <c r="AV194" s="249"/>
      <c r="AW194" s="249"/>
      <c r="AX194" s="249"/>
      <c r="AY194" s="249"/>
      <c r="AZ194" s="249"/>
      <c r="BA194" s="249"/>
      <c r="BB194" s="249"/>
    </row>
    <row r="195" spans="13:54">
      <c r="M195" s="249"/>
      <c r="N195" s="249"/>
      <c r="O195" s="249"/>
      <c r="P195" s="249"/>
      <c r="Q195" s="249"/>
      <c r="R195" s="249"/>
      <c r="S195" s="249"/>
      <c r="T195" s="249"/>
      <c r="U195" s="249"/>
      <c r="V195" s="249"/>
      <c r="W195" s="249"/>
      <c r="X195" s="249"/>
      <c r="Y195" s="249"/>
      <c r="Z195" s="249"/>
      <c r="AA195" s="249"/>
      <c r="AB195" s="249"/>
      <c r="AC195" s="249"/>
      <c r="AD195" s="249"/>
      <c r="AE195" s="249"/>
      <c r="AF195" s="249"/>
      <c r="AG195" s="249"/>
      <c r="AH195" s="249"/>
      <c r="AI195" s="249"/>
      <c r="AJ195" s="249"/>
      <c r="AK195" s="249"/>
      <c r="AL195" s="249"/>
      <c r="AM195" s="249"/>
      <c r="AN195" s="249"/>
      <c r="AO195" s="249"/>
      <c r="AP195" s="249"/>
      <c r="AQ195" s="249"/>
      <c r="AR195" s="249"/>
      <c r="AS195" s="249"/>
      <c r="AT195" s="249"/>
      <c r="AU195" s="249"/>
      <c r="AV195" s="249"/>
      <c r="AW195" s="249"/>
      <c r="AX195" s="249"/>
      <c r="AY195" s="249"/>
      <c r="AZ195" s="249"/>
      <c r="BA195" s="249"/>
      <c r="BB195" s="249"/>
    </row>
    <row r="196" spans="13:54">
      <c r="M196" s="249"/>
      <c r="N196" s="249"/>
      <c r="O196" s="249"/>
      <c r="P196" s="249"/>
      <c r="Q196" s="249"/>
      <c r="R196" s="249"/>
      <c r="S196" s="249"/>
      <c r="T196" s="249"/>
      <c r="U196" s="249"/>
      <c r="V196" s="249"/>
      <c r="W196" s="249"/>
      <c r="X196" s="249"/>
      <c r="Y196" s="249"/>
      <c r="Z196" s="249"/>
      <c r="AA196" s="249"/>
      <c r="AB196" s="249"/>
      <c r="AC196" s="249"/>
      <c r="AD196" s="249"/>
      <c r="AE196" s="249"/>
      <c r="AF196" s="249"/>
      <c r="AG196" s="249"/>
      <c r="AH196" s="249"/>
      <c r="AI196" s="249"/>
      <c r="AJ196" s="249"/>
      <c r="AK196" s="249"/>
      <c r="AL196" s="249"/>
      <c r="AM196" s="249"/>
      <c r="AN196" s="249"/>
      <c r="AO196" s="249"/>
      <c r="AP196" s="249"/>
      <c r="AQ196" s="249"/>
      <c r="AR196" s="249"/>
      <c r="AS196" s="249"/>
      <c r="AT196" s="249"/>
      <c r="AU196" s="249"/>
      <c r="AV196" s="249"/>
      <c r="AW196" s="249"/>
      <c r="AX196" s="249"/>
      <c r="AY196" s="249"/>
      <c r="AZ196" s="249"/>
      <c r="BA196" s="249"/>
      <c r="BB196" s="249"/>
    </row>
    <row r="197" spans="13:54">
      <c r="M197" s="249"/>
      <c r="N197" s="249"/>
      <c r="O197" s="249"/>
      <c r="P197" s="249"/>
      <c r="Q197" s="249"/>
      <c r="R197" s="249"/>
      <c r="S197" s="249"/>
      <c r="T197" s="249"/>
      <c r="U197" s="249"/>
      <c r="V197" s="249"/>
      <c r="W197" s="249"/>
      <c r="X197" s="249"/>
      <c r="Y197" s="249"/>
      <c r="Z197" s="249"/>
      <c r="AA197" s="249"/>
      <c r="AB197" s="249"/>
      <c r="AC197" s="249"/>
      <c r="AD197" s="249"/>
      <c r="AE197" s="249"/>
      <c r="AF197" s="249"/>
      <c r="AG197" s="249"/>
      <c r="AH197" s="249"/>
      <c r="AI197" s="249"/>
      <c r="AJ197" s="249"/>
      <c r="AK197" s="249"/>
      <c r="AL197" s="249"/>
      <c r="AM197" s="249"/>
      <c r="AN197" s="249"/>
      <c r="AO197" s="249"/>
      <c r="AP197" s="249"/>
      <c r="AQ197" s="249"/>
      <c r="AR197" s="249"/>
      <c r="AS197" s="249"/>
      <c r="AT197" s="249"/>
      <c r="AU197" s="249"/>
      <c r="AV197" s="249"/>
      <c r="AW197" s="249"/>
      <c r="AX197" s="249"/>
      <c r="AY197" s="249"/>
      <c r="AZ197" s="249"/>
      <c r="BA197" s="249"/>
      <c r="BB197" s="249"/>
    </row>
    <row r="198" spans="13:54">
      <c r="M198" s="249"/>
      <c r="N198" s="249"/>
      <c r="O198" s="249"/>
      <c r="P198" s="249"/>
      <c r="Q198" s="249"/>
      <c r="R198" s="249"/>
      <c r="S198" s="249"/>
      <c r="T198" s="249"/>
      <c r="U198" s="249"/>
      <c r="V198" s="249"/>
      <c r="W198" s="249"/>
      <c r="X198" s="249"/>
      <c r="Y198" s="249"/>
      <c r="Z198" s="249"/>
      <c r="AA198" s="249"/>
      <c r="AB198" s="249"/>
      <c r="AC198" s="249"/>
      <c r="AD198" s="249"/>
      <c r="AE198" s="249"/>
      <c r="AF198" s="249"/>
      <c r="AG198" s="249"/>
      <c r="AH198" s="249"/>
      <c r="AI198" s="249"/>
      <c r="AJ198" s="249"/>
      <c r="AK198" s="249"/>
      <c r="AL198" s="249"/>
      <c r="AM198" s="249"/>
      <c r="AN198" s="249"/>
      <c r="AO198" s="249"/>
      <c r="AP198" s="249"/>
      <c r="AQ198" s="249"/>
      <c r="AR198" s="249"/>
      <c r="AS198" s="249"/>
      <c r="AT198" s="249"/>
      <c r="AU198" s="249"/>
      <c r="AV198" s="249"/>
      <c r="AW198" s="249"/>
      <c r="AX198" s="249"/>
      <c r="AY198" s="249"/>
      <c r="AZ198" s="249"/>
      <c r="BA198" s="249"/>
      <c r="BB198" s="249"/>
    </row>
    <row r="199" spans="13:54">
      <c r="M199" s="249"/>
      <c r="N199" s="249"/>
      <c r="O199" s="249"/>
      <c r="P199" s="249"/>
      <c r="Q199" s="249"/>
      <c r="R199" s="249"/>
      <c r="S199" s="249"/>
      <c r="T199" s="249"/>
      <c r="U199" s="249"/>
      <c r="V199" s="249"/>
      <c r="W199" s="249"/>
      <c r="X199" s="249"/>
      <c r="Y199" s="249"/>
      <c r="Z199" s="249"/>
      <c r="AA199" s="249"/>
      <c r="AB199" s="249"/>
      <c r="AC199" s="249"/>
      <c r="AD199" s="249"/>
      <c r="AE199" s="249"/>
      <c r="AF199" s="249"/>
      <c r="AG199" s="249"/>
      <c r="AH199" s="249"/>
      <c r="AI199" s="249"/>
      <c r="AJ199" s="249"/>
      <c r="AK199" s="249"/>
      <c r="AL199" s="249"/>
      <c r="AM199" s="249"/>
      <c r="AN199" s="249"/>
      <c r="AO199" s="249"/>
      <c r="AP199" s="249"/>
      <c r="AQ199" s="249"/>
      <c r="AR199" s="249"/>
      <c r="AS199" s="249"/>
      <c r="AT199" s="249"/>
      <c r="AU199" s="249"/>
      <c r="AV199" s="249"/>
      <c r="AW199" s="249"/>
      <c r="AX199" s="249"/>
      <c r="AY199" s="249"/>
      <c r="AZ199" s="249"/>
      <c r="BA199" s="249"/>
      <c r="BB199" s="249"/>
    </row>
    <row r="200" spans="13:54">
      <c r="M200" s="249"/>
      <c r="N200" s="249"/>
      <c r="O200" s="249"/>
      <c r="P200" s="249"/>
      <c r="Q200" s="249"/>
      <c r="R200" s="249"/>
      <c r="S200" s="249"/>
      <c r="T200" s="249"/>
      <c r="U200" s="249"/>
      <c r="V200" s="249"/>
      <c r="W200" s="249"/>
      <c r="X200" s="249"/>
      <c r="Y200" s="249"/>
      <c r="Z200" s="249"/>
      <c r="AA200" s="249"/>
      <c r="AB200" s="249"/>
      <c r="AC200" s="249"/>
      <c r="AD200" s="249"/>
      <c r="AE200" s="249"/>
      <c r="AF200" s="249"/>
      <c r="AG200" s="249"/>
      <c r="AH200" s="249"/>
      <c r="AI200" s="249"/>
      <c r="AJ200" s="249"/>
      <c r="AK200" s="249"/>
      <c r="AL200" s="249"/>
      <c r="AM200" s="249"/>
      <c r="AN200" s="249"/>
      <c r="AO200" s="249"/>
      <c r="AP200" s="249"/>
      <c r="AQ200" s="249"/>
      <c r="AR200" s="249"/>
      <c r="AS200" s="249"/>
      <c r="AT200" s="249"/>
      <c r="AU200" s="249"/>
      <c r="AV200" s="249"/>
      <c r="AW200" s="249"/>
      <c r="AX200" s="249"/>
      <c r="AY200" s="249"/>
      <c r="AZ200" s="249"/>
      <c r="BA200" s="249"/>
      <c r="BB200" s="249"/>
    </row>
    <row r="201" spans="13:54">
      <c r="M201" s="249"/>
      <c r="N201" s="249"/>
      <c r="O201" s="249"/>
      <c r="P201" s="249"/>
      <c r="Q201" s="249"/>
      <c r="R201" s="249"/>
      <c r="S201" s="249"/>
      <c r="T201" s="249"/>
      <c r="U201" s="249"/>
      <c r="V201" s="249"/>
      <c r="W201" s="249"/>
      <c r="X201" s="249"/>
      <c r="Y201" s="249"/>
      <c r="Z201" s="249"/>
      <c r="AA201" s="249"/>
      <c r="AB201" s="249"/>
      <c r="AC201" s="249"/>
      <c r="AD201" s="249"/>
      <c r="AE201" s="249"/>
      <c r="AF201" s="249"/>
      <c r="AG201" s="249"/>
      <c r="AH201" s="249"/>
      <c r="AI201" s="249"/>
      <c r="AJ201" s="249"/>
      <c r="AK201" s="249"/>
      <c r="AL201" s="249"/>
      <c r="AM201" s="249"/>
      <c r="AN201" s="249"/>
      <c r="AO201" s="249"/>
      <c r="AP201" s="249"/>
      <c r="AQ201" s="249"/>
      <c r="AR201" s="249"/>
      <c r="AS201" s="249"/>
      <c r="AT201" s="249"/>
      <c r="AU201" s="249"/>
      <c r="AV201" s="249"/>
      <c r="AW201" s="249"/>
      <c r="AX201" s="249"/>
      <c r="AY201" s="249"/>
      <c r="AZ201" s="249"/>
      <c r="BA201" s="249"/>
      <c r="BB201" s="249"/>
    </row>
    <row r="202" spans="13:54">
      <c r="M202" s="249"/>
      <c r="N202" s="249"/>
      <c r="O202" s="249"/>
      <c r="P202" s="249"/>
      <c r="Q202" s="249"/>
      <c r="R202" s="249"/>
      <c r="S202" s="249"/>
      <c r="T202" s="249"/>
      <c r="U202" s="249"/>
      <c r="V202" s="249"/>
      <c r="W202" s="249"/>
      <c r="X202" s="249"/>
      <c r="Y202" s="249"/>
      <c r="Z202" s="249"/>
      <c r="AA202" s="249"/>
      <c r="AB202" s="249"/>
      <c r="AC202" s="249"/>
      <c r="AD202" s="249"/>
      <c r="AE202" s="249"/>
      <c r="AF202" s="249"/>
      <c r="AG202" s="249"/>
      <c r="AH202" s="249"/>
      <c r="AI202" s="249"/>
      <c r="AJ202" s="249"/>
      <c r="AK202" s="249"/>
      <c r="AL202" s="249"/>
      <c r="AM202" s="249"/>
      <c r="AN202" s="249"/>
      <c r="AO202" s="249"/>
      <c r="AP202" s="249"/>
      <c r="AQ202" s="249"/>
      <c r="AR202" s="249"/>
      <c r="AS202" s="249"/>
      <c r="AT202" s="249"/>
      <c r="AU202" s="249"/>
      <c r="AV202" s="249"/>
      <c r="AW202" s="249"/>
      <c r="AX202" s="249"/>
      <c r="AY202" s="249"/>
      <c r="AZ202" s="249"/>
      <c r="BA202" s="249"/>
      <c r="BB202" s="249"/>
    </row>
    <row r="203" spans="13:54">
      <c r="M203" s="249"/>
      <c r="N203" s="249"/>
      <c r="O203" s="249"/>
      <c r="P203" s="249"/>
      <c r="Q203" s="249"/>
      <c r="R203" s="249"/>
      <c r="S203" s="249"/>
      <c r="T203" s="249"/>
      <c r="U203" s="249"/>
      <c r="V203" s="249"/>
      <c r="W203" s="249"/>
      <c r="X203" s="249"/>
      <c r="Y203" s="249"/>
      <c r="Z203" s="249"/>
      <c r="AA203" s="249"/>
      <c r="AB203" s="249"/>
      <c r="AC203" s="249"/>
      <c r="AD203" s="249"/>
      <c r="AE203" s="249"/>
      <c r="AF203" s="249"/>
      <c r="AG203" s="249"/>
      <c r="AH203" s="249"/>
      <c r="AI203" s="249"/>
      <c r="AJ203" s="249"/>
      <c r="AK203" s="249"/>
      <c r="AL203" s="249"/>
      <c r="AM203" s="249"/>
      <c r="AN203" s="249"/>
      <c r="AO203" s="249"/>
      <c r="AP203" s="249"/>
      <c r="AQ203" s="249"/>
      <c r="AR203" s="249"/>
      <c r="AS203" s="249"/>
      <c r="AT203" s="249"/>
      <c r="AU203" s="249"/>
      <c r="AV203" s="249"/>
      <c r="AW203" s="249"/>
      <c r="AX203" s="249"/>
      <c r="AY203" s="249"/>
      <c r="AZ203" s="249"/>
      <c r="BA203" s="249"/>
      <c r="BB203" s="249"/>
    </row>
    <row r="204" spans="13:54">
      <c r="M204" s="249"/>
      <c r="N204" s="249"/>
      <c r="O204" s="249"/>
      <c r="P204" s="249"/>
      <c r="Q204" s="249"/>
      <c r="R204" s="249"/>
      <c r="S204" s="249"/>
      <c r="T204" s="249"/>
      <c r="U204" s="249"/>
      <c r="V204" s="249"/>
      <c r="W204" s="249"/>
      <c r="X204" s="249"/>
      <c r="Y204" s="249"/>
      <c r="Z204" s="249"/>
      <c r="AA204" s="249"/>
      <c r="AB204" s="249"/>
      <c r="AC204" s="249"/>
      <c r="AD204" s="249"/>
      <c r="AE204" s="249"/>
      <c r="AF204" s="249"/>
      <c r="AG204" s="249"/>
      <c r="AH204" s="249"/>
      <c r="AI204" s="249"/>
      <c r="AJ204" s="249"/>
      <c r="AK204" s="249"/>
      <c r="AL204" s="249"/>
      <c r="AM204" s="249"/>
      <c r="AN204" s="249"/>
      <c r="AO204" s="249"/>
      <c r="AP204" s="249"/>
      <c r="AQ204" s="249"/>
      <c r="AR204" s="249"/>
      <c r="AS204" s="249"/>
      <c r="AT204" s="249"/>
      <c r="AU204" s="249"/>
      <c r="AV204" s="249"/>
      <c r="AW204" s="249"/>
      <c r="AX204" s="249"/>
      <c r="AY204" s="249"/>
      <c r="AZ204" s="249"/>
      <c r="BA204" s="249"/>
      <c r="BB204" s="249"/>
    </row>
    <row r="205" spans="13:54">
      <c r="M205" s="249"/>
      <c r="N205" s="249"/>
      <c r="O205" s="249"/>
      <c r="P205" s="249"/>
      <c r="Q205" s="249"/>
      <c r="R205" s="249"/>
      <c r="S205" s="249"/>
      <c r="T205" s="249"/>
      <c r="U205" s="249"/>
      <c r="V205" s="249"/>
      <c r="W205" s="249"/>
      <c r="X205" s="249"/>
      <c r="Y205" s="249"/>
      <c r="Z205" s="249"/>
      <c r="AA205" s="249"/>
      <c r="AB205" s="249"/>
      <c r="AC205" s="249"/>
      <c r="AD205" s="249"/>
      <c r="AE205" s="249"/>
      <c r="AF205" s="249"/>
      <c r="AG205" s="249"/>
      <c r="AH205" s="249"/>
      <c r="AI205" s="249"/>
      <c r="AJ205" s="249"/>
      <c r="AK205" s="249"/>
      <c r="AL205" s="249"/>
      <c r="AM205" s="249"/>
      <c r="AN205" s="249"/>
      <c r="AO205" s="249"/>
      <c r="AP205" s="249"/>
      <c r="AQ205" s="249"/>
      <c r="AR205" s="249"/>
      <c r="AS205" s="249"/>
      <c r="AT205" s="249"/>
      <c r="AU205" s="249"/>
      <c r="AV205" s="249"/>
      <c r="AW205" s="249"/>
      <c r="AX205" s="249"/>
      <c r="AY205" s="249"/>
      <c r="AZ205" s="249"/>
      <c r="BA205" s="249"/>
      <c r="BB205" s="249"/>
    </row>
    <row r="206" spans="13:54">
      <c r="M206" s="249"/>
      <c r="N206" s="249"/>
      <c r="O206" s="249"/>
      <c r="P206" s="249"/>
      <c r="Q206" s="249"/>
      <c r="R206" s="249"/>
      <c r="S206" s="249"/>
      <c r="T206" s="249"/>
      <c r="U206" s="249"/>
      <c r="V206" s="249"/>
      <c r="W206" s="249"/>
      <c r="X206" s="249"/>
      <c r="Y206" s="249"/>
      <c r="Z206" s="249"/>
      <c r="AA206" s="249"/>
      <c r="AB206" s="249"/>
      <c r="AC206" s="249"/>
      <c r="AD206" s="249"/>
      <c r="AE206" s="249"/>
      <c r="AF206" s="249"/>
      <c r="AG206" s="249"/>
      <c r="AH206" s="249"/>
      <c r="AI206" s="249"/>
      <c r="AJ206" s="249"/>
      <c r="AK206" s="249"/>
      <c r="AL206" s="249"/>
      <c r="AM206" s="249"/>
      <c r="AN206" s="249"/>
      <c r="AO206" s="249"/>
      <c r="AP206" s="249"/>
      <c r="AQ206" s="249"/>
      <c r="AR206" s="249"/>
      <c r="AS206" s="249"/>
      <c r="AT206" s="249"/>
      <c r="AU206" s="249"/>
      <c r="AV206" s="249"/>
      <c r="AW206" s="249"/>
      <c r="AX206" s="249"/>
      <c r="AY206" s="249"/>
      <c r="AZ206" s="249"/>
      <c r="BA206" s="249"/>
      <c r="BB206" s="249"/>
    </row>
    <row r="207" spans="13:54">
      <c r="M207" s="249"/>
      <c r="N207" s="249"/>
      <c r="O207" s="249"/>
      <c r="P207" s="249"/>
      <c r="Q207" s="249"/>
      <c r="R207" s="249"/>
      <c r="S207" s="249"/>
      <c r="T207" s="249"/>
      <c r="U207" s="249"/>
      <c r="V207" s="249"/>
      <c r="W207" s="249"/>
      <c r="X207" s="249"/>
      <c r="Y207" s="249"/>
      <c r="Z207" s="249"/>
      <c r="AA207" s="249"/>
      <c r="AB207" s="249"/>
      <c r="AC207" s="249"/>
      <c r="AD207" s="249"/>
      <c r="AE207" s="249"/>
      <c r="AF207" s="249"/>
      <c r="AG207" s="249"/>
      <c r="AH207" s="249"/>
      <c r="AI207" s="249"/>
      <c r="AJ207" s="249"/>
      <c r="AK207" s="249"/>
      <c r="AL207" s="249"/>
      <c r="AM207" s="249"/>
      <c r="AN207" s="249"/>
      <c r="AO207" s="249"/>
      <c r="AP207" s="249"/>
      <c r="AQ207" s="249"/>
      <c r="AR207" s="249"/>
      <c r="AS207" s="249"/>
      <c r="AT207" s="249"/>
      <c r="AU207" s="249"/>
      <c r="AV207" s="249"/>
      <c r="AW207" s="249"/>
      <c r="AX207" s="249"/>
      <c r="AY207" s="249"/>
      <c r="AZ207" s="249"/>
      <c r="BA207" s="249"/>
      <c r="BB207" s="249"/>
    </row>
    <row r="208" spans="13:54">
      <c r="M208" s="249"/>
      <c r="N208" s="249"/>
      <c r="O208" s="249"/>
      <c r="P208" s="249"/>
      <c r="Q208" s="249"/>
      <c r="R208" s="249"/>
      <c r="S208" s="249"/>
      <c r="T208" s="249"/>
      <c r="U208" s="249"/>
      <c r="V208" s="249"/>
      <c r="W208" s="249"/>
      <c r="X208" s="249"/>
      <c r="Y208" s="249"/>
      <c r="Z208" s="249"/>
      <c r="AA208" s="249"/>
      <c r="AB208" s="249"/>
      <c r="AC208" s="249"/>
      <c r="AD208" s="249"/>
      <c r="AE208" s="249"/>
      <c r="AF208" s="249"/>
      <c r="AG208" s="249"/>
      <c r="AH208" s="249"/>
      <c r="AI208" s="249"/>
      <c r="AJ208" s="249"/>
      <c r="AK208" s="249"/>
      <c r="AL208" s="249"/>
      <c r="AM208" s="249"/>
      <c r="AN208" s="249"/>
      <c r="AO208" s="249"/>
      <c r="AP208" s="249"/>
      <c r="AQ208" s="249"/>
      <c r="AR208" s="249"/>
      <c r="AS208" s="249"/>
      <c r="AT208" s="249"/>
      <c r="AU208" s="249"/>
      <c r="AV208" s="249"/>
      <c r="AW208" s="249"/>
      <c r="AX208" s="249"/>
      <c r="AY208" s="249"/>
      <c r="AZ208" s="249"/>
      <c r="BA208" s="249"/>
      <c r="BB208" s="249"/>
    </row>
    <row r="209" spans="13:54">
      <c r="M209" s="249"/>
      <c r="N209" s="249"/>
      <c r="O209" s="249"/>
      <c r="P209" s="249"/>
      <c r="Q209" s="249"/>
      <c r="R209" s="249"/>
      <c r="S209" s="249"/>
      <c r="T209" s="249"/>
      <c r="U209" s="249"/>
      <c r="V209" s="249"/>
      <c r="W209" s="249"/>
      <c r="X209" s="249"/>
      <c r="Y209" s="249"/>
      <c r="Z209" s="249"/>
      <c r="AA209" s="249"/>
      <c r="AB209" s="249"/>
      <c r="AC209" s="249"/>
      <c r="AD209" s="249"/>
      <c r="AE209" s="249"/>
      <c r="AF209" s="249"/>
      <c r="AG209" s="249"/>
      <c r="AH209" s="249"/>
      <c r="AI209" s="249"/>
      <c r="AJ209" s="249"/>
      <c r="AK209" s="249"/>
      <c r="AL209" s="249"/>
      <c r="AM209" s="249"/>
      <c r="AN209" s="249"/>
      <c r="AO209" s="249"/>
      <c r="AP209" s="249"/>
      <c r="AQ209" s="249"/>
      <c r="AR209" s="249"/>
      <c r="AS209" s="249"/>
      <c r="AT209" s="249"/>
      <c r="AU209" s="249"/>
      <c r="AV209" s="249"/>
      <c r="AW209" s="249"/>
      <c r="AX209" s="249"/>
      <c r="AY209" s="249"/>
      <c r="AZ209" s="249"/>
      <c r="BA209" s="249"/>
      <c r="BB209" s="249"/>
    </row>
  </sheetData>
  <mergeCells count="10">
    <mergeCell ref="C1:F1"/>
    <mergeCell ref="G1:J1"/>
    <mergeCell ref="C7:J7"/>
    <mergeCell ref="C8:J8"/>
    <mergeCell ref="C9:J9"/>
    <mergeCell ref="C10:J10"/>
    <mergeCell ref="C12:J12"/>
    <mergeCell ref="A4:B4"/>
    <mergeCell ref="A5:B5"/>
    <mergeCell ref="C11:K11"/>
  </mergeCells>
  <printOptions horizontalCentered="1" verticalCentered="1"/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CB207"/>
  <sheetViews>
    <sheetView showGridLines="0" workbookViewId="0">
      <selection activeCell="H14" sqref="H14"/>
    </sheetView>
  </sheetViews>
  <sheetFormatPr defaultColWidth="9.140625" defaultRowHeight="15"/>
  <cols>
    <col min="1" max="1" width="25" style="248" customWidth="1"/>
    <col min="2" max="2" width="12.28515625" style="248" customWidth="1"/>
    <col min="3" max="3" width="14.28515625" style="248" customWidth="1"/>
    <col min="4" max="4" width="13.7109375" style="248" customWidth="1"/>
    <col min="5" max="5" width="20.7109375" style="248" customWidth="1"/>
    <col min="6" max="6" width="13.7109375" style="248" customWidth="1"/>
    <col min="7" max="8" width="10.7109375" style="248" customWidth="1"/>
    <col min="9" max="9" width="6.85546875" style="248" customWidth="1"/>
    <col min="10" max="74" width="9.140625" style="248"/>
    <col min="75" max="75" width="28.140625" style="248" customWidth="1"/>
    <col min="76" max="76" width="9.140625" style="248"/>
    <col min="77" max="77" width="15.28515625" style="248" customWidth="1"/>
    <col min="78" max="16384" width="9.140625" style="248"/>
  </cols>
  <sheetData>
    <row r="1" spans="1:50" ht="19.5" thickBot="1">
      <c r="A1" s="334" t="s">
        <v>428</v>
      </c>
      <c r="B1" s="335"/>
      <c r="C1" s="675" t="s">
        <v>117</v>
      </c>
      <c r="D1" s="676"/>
      <c r="E1" s="677" t="s">
        <v>433</v>
      </c>
      <c r="F1" s="676"/>
      <c r="G1" s="336"/>
      <c r="H1" s="337"/>
      <c r="I1" s="896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</row>
    <row r="2" spans="1:50" ht="75.75" customHeight="1">
      <c r="A2" s="338" t="s">
        <v>429</v>
      </c>
      <c r="B2" s="339"/>
      <c r="C2" s="393" t="s">
        <v>430</v>
      </c>
      <c r="D2" s="341" t="s">
        <v>16</v>
      </c>
      <c r="E2" s="274" t="s">
        <v>443</v>
      </c>
      <c r="F2" s="341" t="s">
        <v>16</v>
      </c>
      <c r="G2" s="394"/>
      <c r="H2" s="395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</row>
    <row r="3" spans="1:50" ht="65.099999999999994" customHeight="1" thickBot="1">
      <c r="A3" s="345" t="s">
        <v>127</v>
      </c>
      <c r="B3" s="346"/>
      <c r="C3" s="276" t="s">
        <v>15</v>
      </c>
      <c r="D3" s="277" t="s">
        <v>425</v>
      </c>
      <c r="E3" s="278" t="s">
        <v>15</v>
      </c>
      <c r="F3" s="277" t="s">
        <v>425</v>
      </c>
      <c r="G3" s="396"/>
      <c r="H3" s="348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</row>
    <row r="4" spans="1:50" ht="31.5" customHeight="1" thickBot="1">
      <c r="A4" s="634" t="s">
        <v>11</v>
      </c>
      <c r="B4" s="670"/>
      <c r="C4" s="349">
        <f>H7*'Window Data'!C49</f>
        <v>412.5</v>
      </c>
      <c r="D4" s="351">
        <f>C4/50</f>
        <v>8.25</v>
      </c>
      <c r="E4" s="352">
        <f>H7*'Window Data'!C54</f>
        <v>628.20000000000005</v>
      </c>
      <c r="F4" s="351">
        <f>E4/50</f>
        <v>12.564</v>
      </c>
      <c r="G4" s="397"/>
      <c r="H4" s="354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</row>
    <row r="5" spans="1:50" ht="31.5" customHeight="1" thickBot="1">
      <c r="A5" s="636" t="s">
        <v>12</v>
      </c>
      <c r="B5" s="671"/>
      <c r="C5" s="355">
        <f>C4</f>
        <v>412.5</v>
      </c>
      <c r="D5" s="357"/>
      <c r="E5" s="358">
        <f>E4</f>
        <v>628.20000000000005</v>
      </c>
      <c r="F5" s="357"/>
      <c r="G5" s="397"/>
      <c r="H5" s="354"/>
      <c r="I5" s="249"/>
      <c r="J5" s="249"/>
      <c r="K5" s="35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</row>
    <row r="6" spans="1:50" ht="28.5" customHeight="1" thickBot="1">
      <c r="A6" s="254"/>
      <c r="B6" s="360"/>
      <c r="C6" s="361"/>
      <c r="D6" s="362"/>
      <c r="E6" s="363"/>
      <c r="F6" s="362"/>
      <c r="G6" s="367"/>
      <c r="H6" s="368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</row>
    <row r="7" spans="1:50" ht="24" customHeight="1">
      <c r="A7" s="404" t="s">
        <v>8</v>
      </c>
      <c r="B7" s="400">
        <f>'Enter Your Window Size Here'!E6</f>
        <v>40</v>
      </c>
      <c r="C7" s="683" t="s">
        <v>6</v>
      </c>
      <c r="D7" s="684"/>
      <c r="E7" s="684"/>
      <c r="F7" s="684"/>
      <c r="G7" s="405" t="s">
        <v>1</v>
      </c>
      <c r="H7" s="401">
        <f>ROUNDUP(B7*B8/144,0)</f>
        <v>15</v>
      </c>
      <c r="I7" s="249"/>
      <c r="J7" s="249"/>
      <c r="K7" s="398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</row>
    <row r="8" spans="1:50" ht="24" customHeight="1" thickBot="1">
      <c r="A8" s="406" t="s">
        <v>7</v>
      </c>
      <c r="B8" s="402">
        <f>'Enter Your Window Size Here'!E7</f>
        <v>52</v>
      </c>
      <c r="C8" s="685"/>
      <c r="D8" s="686"/>
      <c r="E8" s="686"/>
      <c r="F8" s="686"/>
      <c r="G8" s="407"/>
      <c r="H8" s="403">
        <f>B7*B8/144</f>
        <v>14.444444444444445</v>
      </c>
      <c r="I8" s="249"/>
      <c r="J8" s="249"/>
      <c r="K8" s="398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</row>
    <row r="9" spans="1:50" ht="20.100000000000001" customHeight="1">
      <c r="A9" s="254"/>
      <c r="B9" s="916"/>
      <c r="C9" s="915"/>
      <c r="D9" s="909"/>
      <c r="E9" s="909"/>
      <c r="F9" s="909"/>
      <c r="G9" s="896"/>
      <c r="H9" s="896"/>
      <c r="I9" s="249"/>
      <c r="J9" s="249"/>
      <c r="K9" s="398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</row>
    <row r="10" spans="1:50" ht="18" customHeight="1">
      <c r="A10" s="249"/>
      <c r="B10" s="913"/>
      <c r="C10" s="910"/>
      <c r="D10" s="911"/>
      <c r="E10" s="911"/>
      <c r="F10" s="911"/>
      <c r="G10" s="912"/>
      <c r="H10" s="912"/>
      <c r="I10" s="249"/>
      <c r="J10" s="249"/>
      <c r="K10" s="398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</row>
    <row r="11" spans="1:50" ht="18" customHeight="1">
      <c r="A11" s="249"/>
      <c r="B11" s="913"/>
      <c r="C11" s="862"/>
      <c r="D11" s="829"/>
      <c r="E11" s="829"/>
      <c r="F11" s="829"/>
      <c r="G11" s="82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</row>
    <row r="12" spans="1:50" ht="18" customHeight="1">
      <c r="A12" s="249"/>
      <c r="B12" s="913"/>
      <c r="C12" s="911"/>
      <c r="D12" s="911"/>
      <c r="E12" s="911"/>
      <c r="F12" s="911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</row>
    <row r="13" spans="1:50" ht="20.100000000000001" customHeight="1">
      <c r="A13" s="249"/>
      <c r="B13" s="913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</row>
    <row r="14" spans="1:50">
      <c r="A14" s="249"/>
      <c r="B14" s="914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</row>
    <row r="15" spans="1:50">
      <c r="A15" s="254"/>
      <c r="B15" s="386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</row>
    <row r="16" spans="1:50">
      <c r="A16" s="387"/>
      <c r="B16" s="388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</row>
    <row r="17" spans="1:50">
      <c r="A17" s="387"/>
      <c r="B17" s="388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</row>
    <row r="18" spans="1:50">
      <c r="A18" s="387"/>
      <c r="B18" s="388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</row>
    <row r="19" spans="1:50">
      <c r="A19" s="389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</row>
    <row r="20" spans="1:50">
      <c r="A20" s="493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</row>
    <row r="21" spans="1:50">
      <c r="A21" s="901"/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</row>
    <row r="22" spans="1:50"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</row>
    <row r="23" spans="1:50"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</row>
    <row r="24" spans="1:50">
      <c r="A24" s="390"/>
      <c r="B24" s="390"/>
      <c r="C24" s="390"/>
      <c r="D24" s="390"/>
      <c r="E24" s="390"/>
      <c r="F24" s="390"/>
      <c r="G24" s="390"/>
      <c r="H24" s="390"/>
      <c r="I24" s="391"/>
      <c r="J24" s="391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</row>
    <row r="25" spans="1:50">
      <c r="A25" s="390"/>
      <c r="B25" s="390"/>
      <c r="C25" s="390"/>
      <c r="D25" s="390"/>
      <c r="E25" s="390"/>
      <c r="F25" s="390"/>
      <c r="G25" s="390"/>
      <c r="H25" s="390"/>
      <c r="I25" s="391"/>
      <c r="J25" s="391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</row>
    <row r="26" spans="1:50">
      <c r="A26" s="390"/>
      <c r="B26" s="390"/>
      <c r="C26" s="390"/>
      <c r="D26" s="390"/>
      <c r="E26" s="390"/>
      <c r="F26" s="390"/>
      <c r="G26" s="390"/>
      <c r="H26" s="390"/>
      <c r="I26" s="391"/>
      <c r="J26" s="391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</row>
    <row r="27" spans="1:50">
      <c r="A27" s="390"/>
      <c r="B27" s="390"/>
      <c r="C27" s="390"/>
      <c r="D27" s="390"/>
      <c r="E27" s="390"/>
      <c r="F27" s="390"/>
      <c r="G27" s="390"/>
      <c r="H27" s="390"/>
      <c r="I27" s="391"/>
      <c r="J27" s="391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</row>
    <row r="28" spans="1:50">
      <c r="A28" s="390"/>
      <c r="B28" s="390"/>
      <c r="C28" s="390"/>
      <c r="D28" s="390"/>
      <c r="E28" s="390"/>
      <c r="F28" s="390"/>
      <c r="G28" s="390"/>
      <c r="H28" s="390"/>
      <c r="I28" s="391"/>
      <c r="J28" s="391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</row>
    <row r="29" spans="1:50">
      <c r="A29" s="390"/>
      <c r="B29" s="390"/>
      <c r="C29" s="390"/>
      <c r="D29" s="390"/>
      <c r="E29" s="390"/>
      <c r="F29" s="390"/>
      <c r="G29" s="390"/>
      <c r="H29" s="390"/>
      <c r="I29" s="391"/>
      <c r="J29" s="391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</row>
    <row r="30" spans="1:50">
      <c r="A30" s="390"/>
      <c r="B30" s="390"/>
      <c r="C30" s="390"/>
      <c r="D30" s="390"/>
      <c r="E30" s="390"/>
      <c r="F30" s="390"/>
      <c r="G30" s="390"/>
      <c r="H30" s="390"/>
      <c r="I30" s="391"/>
      <c r="J30" s="391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</row>
    <row r="31" spans="1:50">
      <c r="A31" s="390"/>
      <c r="B31" s="390"/>
      <c r="C31" s="390"/>
      <c r="D31" s="390"/>
      <c r="E31" s="390"/>
      <c r="F31" s="390"/>
      <c r="G31" s="390"/>
      <c r="H31" s="390"/>
      <c r="I31" s="391"/>
      <c r="J31" s="391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</row>
    <row r="32" spans="1:50">
      <c r="A32" s="390"/>
      <c r="B32" s="390"/>
      <c r="C32" s="390"/>
      <c r="D32" s="390"/>
      <c r="E32" s="390"/>
      <c r="F32" s="390"/>
      <c r="G32" s="390"/>
      <c r="H32" s="390"/>
      <c r="I32" s="391"/>
      <c r="J32" s="391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</row>
    <row r="33" spans="1:50">
      <c r="A33" s="390"/>
      <c r="B33" s="390"/>
      <c r="C33" s="390"/>
      <c r="D33" s="390"/>
      <c r="E33" s="390"/>
      <c r="F33" s="390"/>
      <c r="G33" s="390"/>
      <c r="H33" s="390"/>
      <c r="I33" s="391"/>
      <c r="J33" s="391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</row>
    <row r="34" spans="1:50">
      <c r="A34" s="390"/>
      <c r="B34" s="390"/>
      <c r="C34" s="390"/>
      <c r="D34" s="390"/>
      <c r="E34" s="390"/>
      <c r="F34" s="390"/>
      <c r="G34" s="390"/>
      <c r="H34" s="390"/>
      <c r="I34" s="391"/>
      <c r="J34" s="391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</row>
    <row r="35" spans="1:50">
      <c r="A35" s="390"/>
      <c r="B35" s="390"/>
      <c r="C35" s="390"/>
      <c r="D35" s="390"/>
      <c r="E35" s="390"/>
      <c r="F35" s="390"/>
      <c r="G35" s="390"/>
      <c r="H35" s="390"/>
      <c r="I35" s="391"/>
      <c r="J35" s="391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</row>
    <row r="36" spans="1:50">
      <c r="A36" s="390"/>
      <c r="B36" s="390"/>
      <c r="C36" s="390"/>
      <c r="D36" s="390"/>
      <c r="E36" s="390"/>
      <c r="F36" s="390"/>
      <c r="G36" s="390"/>
      <c r="H36" s="390"/>
      <c r="I36" s="391"/>
      <c r="J36" s="391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</row>
    <row r="37" spans="1:50">
      <c r="A37" s="390"/>
      <c r="B37" s="390"/>
      <c r="C37" s="390"/>
      <c r="D37" s="390"/>
      <c r="E37" s="390"/>
      <c r="F37" s="390"/>
      <c r="G37" s="390"/>
      <c r="H37" s="390"/>
      <c r="I37" s="391"/>
      <c r="J37" s="391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</row>
    <row r="38" spans="1:50">
      <c r="A38" s="390"/>
      <c r="B38" s="390"/>
      <c r="C38" s="390"/>
      <c r="D38" s="390"/>
      <c r="E38" s="390"/>
      <c r="F38" s="390"/>
      <c r="G38" s="390"/>
      <c r="H38" s="390"/>
      <c r="I38" s="391"/>
      <c r="J38" s="391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</row>
    <row r="39" spans="1:50">
      <c r="A39" s="390"/>
      <c r="B39" s="390"/>
      <c r="C39" s="390"/>
      <c r="D39" s="390"/>
      <c r="E39" s="390"/>
      <c r="F39" s="390"/>
      <c r="G39" s="390"/>
      <c r="H39" s="390"/>
      <c r="I39" s="391"/>
      <c r="J39" s="391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</row>
    <row r="40" spans="1:50">
      <c r="A40" s="390"/>
      <c r="B40" s="390"/>
      <c r="C40" s="390"/>
      <c r="D40" s="390"/>
      <c r="E40" s="390"/>
      <c r="F40" s="390"/>
      <c r="G40" s="390"/>
      <c r="H40" s="390"/>
      <c r="I40" s="391"/>
      <c r="J40" s="391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</row>
    <row r="41" spans="1:50">
      <c r="A41" s="390"/>
      <c r="B41" s="390"/>
      <c r="C41" s="390"/>
      <c r="D41" s="390"/>
      <c r="E41" s="390"/>
      <c r="F41" s="390"/>
      <c r="G41" s="390"/>
      <c r="H41" s="390"/>
      <c r="I41" s="391"/>
      <c r="J41" s="391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</row>
    <row r="42" spans="1:50">
      <c r="A42" s="390"/>
      <c r="B42" s="390"/>
      <c r="C42" s="390"/>
      <c r="D42" s="390"/>
      <c r="E42" s="390"/>
      <c r="F42" s="390"/>
      <c r="G42" s="390"/>
      <c r="H42" s="390"/>
      <c r="I42" s="391"/>
      <c r="J42" s="391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</row>
    <row r="43" spans="1:50">
      <c r="A43" s="390"/>
      <c r="B43" s="390"/>
      <c r="C43" s="390"/>
      <c r="D43" s="390"/>
      <c r="E43" s="390"/>
      <c r="F43" s="390"/>
      <c r="G43" s="390"/>
      <c r="H43" s="390"/>
      <c r="I43" s="391"/>
      <c r="J43" s="391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</row>
    <row r="44" spans="1:50">
      <c r="A44" s="390"/>
      <c r="B44" s="390"/>
      <c r="C44" s="390"/>
      <c r="D44" s="390"/>
      <c r="E44" s="390"/>
      <c r="F44" s="390"/>
      <c r="G44" s="390"/>
      <c r="H44" s="390"/>
      <c r="I44" s="391"/>
      <c r="J44" s="391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</row>
    <row r="45" spans="1:50">
      <c r="A45" s="390"/>
      <c r="B45" s="390"/>
      <c r="C45" s="390"/>
      <c r="D45" s="390"/>
      <c r="E45" s="390"/>
      <c r="F45" s="390"/>
      <c r="G45" s="390"/>
      <c r="H45" s="390"/>
      <c r="I45" s="391"/>
      <c r="J45" s="391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</row>
    <row r="46" spans="1:50">
      <c r="A46" s="390"/>
      <c r="B46" s="390"/>
      <c r="C46" s="390"/>
      <c r="D46" s="390"/>
      <c r="E46" s="390"/>
      <c r="F46" s="390"/>
      <c r="G46" s="390"/>
      <c r="H46" s="390"/>
      <c r="I46" s="391"/>
      <c r="J46" s="391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</row>
    <row r="47" spans="1:50">
      <c r="A47" s="390"/>
      <c r="B47" s="390"/>
      <c r="C47" s="390"/>
      <c r="D47" s="390"/>
      <c r="E47" s="390"/>
      <c r="F47" s="390"/>
      <c r="G47" s="390"/>
      <c r="H47" s="390"/>
      <c r="I47" s="391"/>
      <c r="J47" s="391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</row>
    <row r="48" spans="1:50">
      <c r="A48" s="390"/>
      <c r="B48" s="390"/>
      <c r="C48" s="390"/>
      <c r="D48" s="390"/>
      <c r="E48" s="390"/>
      <c r="F48" s="390"/>
      <c r="G48" s="390"/>
      <c r="H48" s="390"/>
      <c r="I48" s="391"/>
      <c r="J48" s="391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</row>
    <row r="49" spans="1:50">
      <c r="A49" s="390"/>
      <c r="B49" s="390"/>
      <c r="C49" s="390"/>
      <c r="D49" s="390"/>
      <c r="E49" s="390"/>
      <c r="F49" s="390"/>
      <c r="G49" s="390"/>
      <c r="H49" s="390"/>
      <c r="I49" s="391"/>
      <c r="J49" s="391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</row>
    <row r="50" spans="1:50">
      <c r="A50" s="390"/>
      <c r="B50" s="390"/>
      <c r="C50" s="390"/>
      <c r="D50" s="390"/>
      <c r="E50" s="390"/>
      <c r="F50" s="390"/>
      <c r="G50" s="390"/>
      <c r="H50" s="390"/>
      <c r="I50" s="391"/>
      <c r="J50" s="391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</row>
    <row r="51" spans="1:50">
      <c r="A51" s="390"/>
      <c r="B51" s="390"/>
      <c r="C51" s="390"/>
      <c r="D51" s="390"/>
      <c r="E51" s="390"/>
      <c r="F51" s="390"/>
      <c r="G51" s="390"/>
      <c r="H51" s="390"/>
      <c r="I51" s="391"/>
      <c r="J51" s="391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</row>
    <row r="52" spans="1:50">
      <c r="A52" s="390"/>
      <c r="B52" s="390"/>
      <c r="C52" s="390"/>
      <c r="D52" s="390"/>
      <c r="E52" s="390"/>
      <c r="F52" s="390"/>
      <c r="G52" s="390"/>
      <c r="H52" s="390"/>
      <c r="I52" s="391"/>
      <c r="J52" s="391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</row>
    <row r="53" spans="1:50">
      <c r="A53" s="390"/>
      <c r="B53" s="390"/>
      <c r="C53" s="390"/>
      <c r="D53" s="390"/>
      <c r="E53" s="390"/>
      <c r="F53" s="390"/>
      <c r="G53" s="390"/>
      <c r="H53" s="390"/>
      <c r="I53" s="391"/>
      <c r="J53" s="391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</row>
    <row r="54" spans="1:50">
      <c r="A54" s="390"/>
      <c r="B54" s="390"/>
      <c r="C54" s="390"/>
      <c r="D54" s="390"/>
      <c r="E54" s="390"/>
      <c r="F54" s="390"/>
      <c r="G54" s="390"/>
      <c r="H54" s="390"/>
      <c r="I54" s="391"/>
      <c r="J54" s="391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</row>
    <row r="55" spans="1:50">
      <c r="A55" s="390"/>
      <c r="B55" s="390"/>
      <c r="C55" s="390"/>
      <c r="D55" s="390"/>
      <c r="E55" s="390"/>
      <c r="F55" s="390"/>
      <c r="G55" s="390"/>
      <c r="H55" s="390"/>
      <c r="I55" s="391"/>
      <c r="J55" s="391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</row>
    <row r="56" spans="1:50">
      <c r="A56" s="390"/>
      <c r="B56" s="390"/>
      <c r="C56" s="390"/>
      <c r="D56" s="390"/>
      <c r="E56" s="390"/>
      <c r="F56" s="390"/>
      <c r="G56" s="390"/>
      <c r="H56" s="390"/>
      <c r="I56" s="391"/>
      <c r="J56" s="391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</row>
    <row r="57" spans="1:50">
      <c r="A57" s="390"/>
      <c r="B57" s="390"/>
      <c r="C57" s="390"/>
      <c r="D57" s="390"/>
      <c r="E57" s="390"/>
      <c r="F57" s="390"/>
      <c r="G57" s="390"/>
      <c r="H57" s="390"/>
      <c r="I57" s="391"/>
      <c r="J57" s="391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</row>
    <row r="58" spans="1:50">
      <c r="A58" s="390"/>
      <c r="B58" s="390"/>
      <c r="C58" s="390"/>
      <c r="D58" s="390"/>
      <c r="E58" s="390"/>
      <c r="F58" s="390"/>
      <c r="G58" s="390"/>
      <c r="H58" s="390"/>
      <c r="I58" s="391"/>
      <c r="J58" s="391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</row>
    <row r="59" spans="1:50">
      <c r="A59" s="390"/>
      <c r="B59" s="390"/>
      <c r="C59" s="390"/>
      <c r="D59" s="390"/>
      <c r="E59" s="390"/>
      <c r="F59" s="390"/>
      <c r="G59" s="390"/>
      <c r="H59" s="390"/>
      <c r="I59" s="391"/>
      <c r="J59" s="391"/>
      <c r="K59" s="249"/>
      <c r="L59" s="249"/>
      <c r="M59" s="249"/>
      <c r="N59" s="249"/>
      <c r="O59" s="249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  <c r="AX59" s="249"/>
    </row>
    <row r="60" spans="1:50">
      <c r="A60" s="390"/>
      <c r="B60" s="390"/>
      <c r="C60" s="390"/>
      <c r="D60" s="390"/>
      <c r="E60" s="390"/>
      <c r="F60" s="390"/>
      <c r="G60" s="390"/>
      <c r="H60" s="390"/>
      <c r="I60" s="391"/>
      <c r="J60" s="391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</row>
    <row r="61" spans="1:50">
      <c r="A61" s="390"/>
      <c r="B61" s="390"/>
      <c r="C61" s="390"/>
      <c r="D61" s="390"/>
      <c r="E61" s="390"/>
      <c r="F61" s="390"/>
      <c r="G61" s="390"/>
      <c r="H61" s="390"/>
      <c r="I61" s="391"/>
      <c r="J61" s="391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49"/>
      <c r="AQ61" s="249"/>
      <c r="AR61" s="249"/>
      <c r="AS61" s="249"/>
      <c r="AT61" s="249"/>
      <c r="AU61" s="249"/>
      <c r="AV61" s="249"/>
      <c r="AW61" s="249"/>
      <c r="AX61" s="249"/>
    </row>
    <row r="62" spans="1:50">
      <c r="A62" s="390"/>
      <c r="B62" s="390"/>
      <c r="C62" s="390"/>
      <c r="D62" s="390"/>
      <c r="E62" s="390"/>
      <c r="F62" s="390"/>
      <c r="G62" s="390"/>
      <c r="H62" s="390"/>
      <c r="I62" s="391"/>
      <c r="J62" s="391"/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49"/>
      <c r="AN62" s="249"/>
      <c r="AO62" s="249"/>
      <c r="AP62" s="249"/>
      <c r="AQ62" s="249"/>
      <c r="AR62" s="249"/>
      <c r="AS62" s="249"/>
      <c r="AT62" s="249"/>
      <c r="AU62" s="249"/>
      <c r="AV62" s="249"/>
      <c r="AW62" s="249"/>
      <c r="AX62" s="249"/>
    </row>
    <row r="63" spans="1:50">
      <c r="A63" s="390"/>
      <c r="B63" s="390"/>
      <c r="C63" s="390"/>
      <c r="D63" s="390"/>
      <c r="E63" s="390"/>
      <c r="F63" s="390"/>
      <c r="G63" s="390"/>
      <c r="H63" s="390"/>
      <c r="I63" s="391"/>
      <c r="J63" s="391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</row>
    <row r="64" spans="1:50">
      <c r="A64" s="390"/>
      <c r="B64" s="390"/>
      <c r="C64" s="390"/>
      <c r="D64" s="390"/>
      <c r="E64" s="390"/>
      <c r="F64" s="390"/>
      <c r="G64" s="390"/>
      <c r="H64" s="390"/>
      <c r="I64" s="391"/>
      <c r="J64" s="391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</row>
    <row r="65" spans="1:50">
      <c r="A65" s="390"/>
      <c r="B65" s="390"/>
      <c r="C65" s="390"/>
      <c r="D65" s="390"/>
      <c r="E65" s="390"/>
      <c r="F65" s="390"/>
      <c r="G65" s="390"/>
      <c r="H65" s="390"/>
      <c r="I65" s="391"/>
      <c r="J65" s="391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</row>
    <row r="66" spans="1:50">
      <c r="A66" s="390"/>
      <c r="B66" s="390"/>
      <c r="C66" s="390"/>
      <c r="D66" s="390"/>
      <c r="E66" s="390"/>
      <c r="F66" s="390"/>
      <c r="G66" s="390"/>
      <c r="H66" s="390"/>
      <c r="I66" s="391"/>
      <c r="J66" s="391"/>
      <c r="K66" s="249"/>
      <c r="L66" s="249"/>
      <c r="M66" s="249"/>
      <c r="N66" s="249"/>
      <c r="O66" s="249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</row>
    <row r="67" spans="1:50">
      <c r="A67" s="390"/>
      <c r="B67" s="390"/>
      <c r="C67" s="390"/>
      <c r="D67" s="390"/>
      <c r="E67" s="390"/>
      <c r="F67" s="390"/>
      <c r="G67" s="390"/>
      <c r="H67" s="390"/>
      <c r="I67" s="391"/>
      <c r="J67" s="391"/>
      <c r="K67" s="249"/>
      <c r="L67" s="249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</row>
    <row r="68" spans="1:50">
      <c r="A68" s="390"/>
      <c r="B68" s="390"/>
      <c r="C68" s="390"/>
      <c r="D68" s="390"/>
      <c r="E68" s="390"/>
      <c r="F68" s="390"/>
      <c r="G68" s="390"/>
      <c r="H68" s="390"/>
      <c r="I68" s="391"/>
      <c r="J68" s="391"/>
      <c r="K68" s="249"/>
      <c r="L68" s="249"/>
      <c r="M68" s="249"/>
      <c r="N68" s="249"/>
      <c r="O68" s="249"/>
      <c r="P68" s="249"/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</row>
    <row r="69" spans="1:50">
      <c r="A69" s="390"/>
      <c r="B69" s="390"/>
      <c r="C69" s="390"/>
      <c r="D69" s="390"/>
      <c r="E69" s="390"/>
      <c r="F69" s="390"/>
      <c r="G69" s="390"/>
      <c r="H69" s="390"/>
      <c r="I69" s="391"/>
      <c r="J69" s="391"/>
      <c r="K69" s="249"/>
      <c r="L69" s="249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</row>
    <row r="70" spans="1:50">
      <c r="A70" s="390"/>
      <c r="B70" s="390"/>
      <c r="C70" s="390"/>
      <c r="D70" s="390"/>
      <c r="E70" s="390"/>
      <c r="F70" s="390"/>
      <c r="G70" s="390"/>
      <c r="H70" s="390"/>
      <c r="I70" s="391"/>
      <c r="J70" s="391"/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</row>
    <row r="71" spans="1:50">
      <c r="A71" s="390"/>
      <c r="B71" s="390"/>
      <c r="C71" s="390"/>
      <c r="D71" s="390"/>
      <c r="E71" s="390"/>
      <c r="F71" s="390"/>
      <c r="G71" s="390"/>
      <c r="H71" s="390"/>
      <c r="I71" s="391"/>
      <c r="J71" s="391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</row>
    <row r="72" spans="1:50">
      <c r="A72" s="390"/>
      <c r="B72" s="390"/>
      <c r="C72" s="390"/>
      <c r="D72" s="390"/>
      <c r="E72" s="390"/>
      <c r="F72" s="390"/>
      <c r="G72" s="390"/>
      <c r="H72" s="390"/>
      <c r="I72" s="391"/>
      <c r="J72" s="391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</row>
    <row r="73" spans="1:50">
      <c r="A73" s="390"/>
      <c r="B73" s="390"/>
      <c r="C73" s="390"/>
      <c r="D73" s="390"/>
      <c r="E73" s="390"/>
      <c r="F73" s="390"/>
      <c r="G73" s="390"/>
      <c r="H73" s="390"/>
      <c r="I73" s="391"/>
      <c r="J73" s="391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</row>
    <row r="74" spans="1:50">
      <c r="A74" s="390"/>
      <c r="B74" s="390"/>
      <c r="C74" s="390"/>
      <c r="D74" s="390"/>
      <c r="E74" s="390"/>
      <c r="F74" s="390"/>
      <c r="G74" s="390"/>
      <c r="H74" s="390"/>
      <c r="I74" s="391"/>
      <c r="J74" s="391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</row>
    <row r="75" spans="1:50">
      <c r="A75" s="390"/>
      <c r="B75" s="390"/>
      <c r="C75" s="390"/>
      <c r="D75" s="390"/>
      <c r="E75" s="390"/>
      <c r="F75" s="390"/>
      <c r="G75" s="390"/>
      <c r="H75" s="390"/>
      <c r="I75" s="391"/>
      <c r="J75" s="391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</row>
    <row r="76" spans="1:50">
      <c r="A76" s="390"/>
      <c r="B76" s="390"/>
      <c r="C76" s="390"/>
      <c r="D76" s="390"/>
      <c r="E76" s="390"/>
      <c r="F76" s="390"/>
      <c r="G76" s="390"/>
      <c r="H76" s="390"/>
      <c r="I76" s="391"/>
      <c r="J76" s="391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</row>
    <row r="77" spans="1:50">
      <c r="A77" s="390"/>
      <c r="B77" s="390"/>
      <c r="C77" s="390"/>
      <c r="D77" s="390"/>
      <c r="E77" s="390"/>
      <c r="F77" s="390"/>
      <c r="G77" s="390"/>
      <c r="H77" s="390"/>
      <c r="I77" s="391"/>
      <c r="J77" s="391"/>
      <c r="K77" s="249"/>
      <c r="L77" s="249"/>
      <c r="M77" s="249"/>
      <c r="N77" s="249"/>
      <c r="O77" s="249"/>
      <c r="P77" s="249"/>
      <c r="Q77" s="249"/>
      <c r="R77" s="249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249"/>
      <c r="AX77" s="249"/>
    </row>
    <row r="78" spans="1:50">
      <c r="A78" s="390"/>
      <c r="B78" s="390"/>
      <c r="C78" s="390"/>
      <c r="D78" s="390"/>
      <c r="E78" s="390"/>
      <c r="F78" s="390"/>
      <c r="G78" s="390"/>
      <c r="H78" s="390"/>
      <c r="I78" s="391"/>
      <c r="J78" s="391"/>
      <c r="K78" s="249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249"/>
      <c r="AX78" s="249"/>
    </row>
    <row r="79" spans="1:50">
      <c r="A79" s="390"/>
      <c r="B79" s="390"/>
      <c r="C79" s="390"/>
      <c r="D79" s="390"/>
      <c r="E79" s="390"/>
      <c r="F79" s="390"/>
      <c r="G79" s="390"/>
      <c r="H79" s="390"/>
      <c r="I79" s="391"/>
      <c r="J79" s="391"/>
      <c r="K79" s="249"/>
      <c r="L79" s="249"/>
      <c r="M79" s="249"/>
      <c r="N79" s="249"/>
      <c r="O79" s="249"/>
      <c r="P79" s="249"/>
      <c r="Q79" s="249"/>
      <c r="R79" s="249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249"/>
      <c r="AX79" s="249"/>
    </row>
    <row r="80" spans="1:50">
      <c r="A80" s="390"/>
      <c r="B80" s="390"/>
      <c r="C80" s="390"/>
      <c r="D80" s="390"/>
      <c r="E80" s="390"/>
      <c r="F80" s="390"/>
      <c r="G80" s="390"/>
      <c r="H80" s="390"/>
      <c r="I80" s="391"/>
      <c r="J80" s="391"/>
      <c r="K80" s="249"/>
      <c r="L80" s="249"/>
      <c r="M80" s="249"/>
      <c r="N80" s="249"/>
      <c r="O80" s="249"/>
      <c r="P80" s="249"/>
      <c r="Q80" s="249"/>
      <c r="R80" s="249"/>
      <c r="S80" s="249"/>
      <c r="T80" s="249"/>
      <c r="U80" s="249"/>
      <c r="V80" s="249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  <c r="AI80" s="249"/>
      <c r="AJ80" s="249"/>
      <c r="AK80" s="249"/>
      <c r="AL80" s="249"/>
      <c r="AM80" s="249"/>
      <c r="AN80" s="249"/>
      <c r="AO80" s="249"/>
      <c r="AP80" s="249"/>
      <c r="AQ80" s="249"/>
      <c r="AR80" s="249"/>
      <c r="AS80" s="249"/>
      <c r="AT80" s="249"/>
      <c r="AU80" s="249"/>
      <c r="AV80" s="249"/>
      <c r="AW80" s="249"/>
      <c r="AX80" s="249"/>
    </row>
    <row r="81" spans="1:80">
      <c r="A81" s="390"/>
      <c r="B81" s="390"/>
      <c r="C81" s="390"/>
      <c r="D81" s="390"/>
      <c r="E81" s="390"/>
      <c r="F81" s="390"/>
      <c r="G81" s="390"/>
      <c r="H81" s="390"/>
      <c r="I81" s="391"/>
      <c r="J81" s="391"/>
      <c r="K81" s="249"/>
      <c r="L81" s="249"/>
      <c r="M81" s="249"/>
      <c r="N81" s="249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49"/>
      <c r="AK81" s="249"/>
      <c r="AL81" s="249"/>
      <c r="AM81" s="249"/>
      <c r="AN81" s="249"/>
      <c r="AO81" s="249"/>
      <c r="AP81" s="249"/>
      <c r="AQ81" s="249"/>
      <c r="AR81" s="249"/>
      <c r="AS81" s="249"/>
      <c r="AT81" s="249"/>
      <c r="AU81" s="249"/>
      <c r="AV81" s="249"/>
      <c r="AW81" s="249"/>
      <c r="AX81" s="249"/>
    </row>
    <row r="82" spans="1:80">
      <c r="A82" s="390"/>
      <c r="B82" s="390"/>
      <c r="C82" s="390"/>
      <c r="D82" s="390"/>
      <c r="E82" s="390"/>
      <c r="F82" s="390"/>
      <c r="G82" s="390"/>
      <c r="H82" s="390"/>
      <c r="I82" s="391"/>
      <c r="J82" s="391"/>
      <c r="K82" s="249"/>
      <c r="L82" s="249"/>
      <c r="M82" s="249"/>
      <c r="N82" s="249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</row>
    <row r="83" spans="1:80">
      <c r="A83" s="390"/>
      <c r="B83" s="390"/>
      <c r="C83" s="390"/>
      <c r="D83" s="390"/>
      <c r="E83" s="390"/>
      <c r="F83" s="390"/>
      <c r="G83" s="390"/>
      <c r="H83" s="390"/>
      <c r="I83" s="391"/>
      <c r="J83" s="391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</row>
    <row r="84" spans="1:80">
      <c r="A84" s="390"/>
      <c r="B84" s="390"/>
      <c r="C84" s="390"/>
      <c r="D84" s="390"/>
      <c r="E84" s="390"/>
      <c r="F84" s="390"/>
      <c r="G84" s="390"/>
      <c r="H84" s="390"/>
      <c r="I84" s="391"/>
      <c r="J84" s="391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</row>
    <row r="85" spans="1:80">
      <c r="A85" s="390"/>
      <c r="B85" s="390"/>
      <c r="C85" s="390"/>
      <c r="D85" s="390"/>
      <c r="E85" s="390"/>
      <c r="F85" s="390"/>
      <c r="G85" s="390"/>
      <c r="H85" s="390"/>
      <c r="I85" s="391"/>
      <c r="J85" s="391"/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P85" s="249"/>
      <c r="AQ85" s="249"/>
      <c r="AR85" s="249"/>
      <c r="AS85" s="249"/>
      <c r="AT85" s="249"/>
      <c r="AU85" s="249"/>
      <c r="AV85" s="249"/>
      <c r="AW85" s="249"/>
      <c r="AX85" s="249"/>
    </row>
    <row r="86" spans="1:80">
      <c r="A86" s="390"/>
      <c r="B86" s="390"/>
      <c r="C86" s="390"/>
      <c r="D86" s="390"/>
      <c r="E86" s="390"/>
      <c r="F86" s="390"/>
      <c r="G86" s="390"/>
      <c r="H86" s="390"/>
      <c r="I86" s="391"/>
      <c r="J86" s="391"/>
      <c r="K86" s="249"/>
      <c r="L86" s="249"/>
      <c r="M86" s="249"/>
      <c r="N86" s="249"/>
      <c r="O86" s="249"/>
      <c r="P86" s="249"/>
      <c r="Q86" s="249"/>
      <c r="R86" s="249"/>
      <c r="S86" s="249"/>
      <c r="T86" s="249"/>
      <c r="U86" s="249"/>
      <c r="V86" s="249"/>
      <c r="W86" s="249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49"/>
      <c r="AS86" s="249"/>
      <c r="AT86" s="249"/>
      <c r="AU86" s="249"/>
      <c r="AV86" s="249"/>
      <c r="AW86" s="249"/>
      <c r="AX86" s="249"/>
    </row>
    <row r="87" spans="1:80">
      <c r="A87" s="390"/>
      <c r="B87" s="390"/>
      <c r="C87" s="390"/>
      <c r="D87" s="390"/>
      <c r="E87" s="390"/>
      <c r="F87" s="390"/>
      <c r="G87" s="390"/>
      <c r="H87" s="390"/>
      <c r="I87" s="391"/>
      <c r="J87" s="391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</row>
    <row r="88" spans="1:80">
      <c r="A88" s="390"/>
      <c r="B88" s="390"/>
      <c r="C88" s="390"/>
      <c r="D88" s="390"/>
      <c r="E88" s="390"/>
      <c r="F88" s="390"/>
      <c r="G88" s="390"/>
      <c r="H88" s="390"/>
      <c r="I88" s="391"/>
      <c r="J88" s="391"/>
      <c r="K88" s="249"/>
      <c r="L88" s="249"/>
      <c r="M88" s="249"/>
      <c r="N88" s="249"/>
      <c r="O88" s="249"/>
      <c r="P88" s="249"/>
      <c r="Q88" s="249"/>
      <c r="R88" s="249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  <c r="AH88" s="249"/>
      <c r="AI88" s="249"/>
      <c r="AJ88" s="249"/>
      <c r="AK88" s="249"/>
      <c r="AL88" s="249"/>
      <c r="AM88" s="249"/>
      <c r="AN88" s="249"/>
      <c r="AO88" s="249"/>
      <c r="AP88" s="249"/>
      <c r="AQ88" s="249"/>
      <c r="AR88" s="249"/>
      <c r="AS88" s="249"/>
      <c r="AT88" s="249"/>
      <c r="AU88" s="249"/>
      <c r="AV88" s="249"/>
      <c r="AW88" s="249"/>
      <c r="AX88" s="249"/>
    </row>
    <row r="89" spans="1:80">
      <c r="A89" s="390"/>
      <c r="B89" s="390"/>
      <c r="C89" s="390"/>
      <c r="D89" s="390"/>
      <c r="E89" s="390"/>
      <c r="F89" s="390"/>
      <c r="G89" s="390"/>
      <c r="H89" s="390"/>
      <c r="I89" s="391"/>
      <c r="J89" s="391"/>
      <c r="K89" s="249"/>
      <c r="L89" s="249"/>
      <c r="M89" s="249"/>
      <c r="N89" s="249"/>
      <c r="O89" s="249"/>
      <c r="P89" s="249"/>
      <c r="Q89" s="249"/>
      <c r="R89" s="249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  <c r="AE89" s="249"/>
      <c r="AF89" s="249"/>
      <c r="AG89" s="249"/>
      <c r="AH89" s="249"/>
      <c r="AI89" s="249"/>
      <c r="AJ89" s="249"/>
      <c r="AK89" s="249"/>
      <c r="AL89" s="249"/>
      <c r="AM89" s="249"/>
      <c r="AN89" s="249"/>
      <c r="AO89" s="249"/>
      <c r="AP89" s="249"/>
      <c r="AQ89" s="249"/>
      <c r="AR89" s="249"/>
      <c r="AS89" s="249"/>
      <c r="AT89" s="249"/>
      <c r="AU89" s="249"/>
      <c r="AV89" s="249"/>
      <c r="AW89" s="249"/>
      <c r="AX89" s="249"/>
    </row>
    <row r="90" spans="1:80">
      <c r="A90" s="390"/>
      <c r="B90" s="390"/>
      <c r="C90" s="390"/>
      <c r="D90" s="390"/>
      <c r="E90" s="390"/>
      <c r="F90" s="390"/>
      <c r="G90" s="390"/>
      <c r="H90" s="390"/>
      <c r="I90" s="391"/>
      <c r="J90" s="391"/>
      <c r="K90" s="249"/>
      <c r="L90" s="249"/>
      <c r="M90" s="249"/>
      <c r="N90" s="249"/>
      <c r="O90" s="249"/>
      <c r="P90" s="249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249"/>
      <c r="AX90" s="249"/>
    </row>
    <row r="91" spans="1:80">
      <c r="A91" s="390"/>
      <c r="B91" s="390"/>
      <c r="C91" s="390"/>
      <c r="D91" s="390"/>
      <c r="E91" s="390"/>
      <c r="F91" s="390"/>
      <c r="G91" s="390"/>
      <c r="H91" s="390"/>
      <c r="I91" s="391"/>
      <c r="J91" s="391"/>
      <c r="K91" s="249"/>
      <c r="L91" s="249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49"/>
      <c r="AF91" s="249"/>
      <c r="AG91" s="249"/>
      <c r="AH91" s="249"/>
      <c r="AI91" s="249"/>
      <c r="AJ91" s="249"/>
      <c r="AK91" s="249"/>
      <c r="AL91" s="249"/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249"/>
      <c r="AX91" s="249"/>
    </row>
    <row r="92" spans="1:80">
      <c r="A92" s="390"/>
      <c r="B92" s="390"/>
      <c r="C92" s="390"/>
      <c r="D92" s="390"/>
      <c r="E92" s="390"/>
      <c r="F92" s="390"/>
      <c r="G92" s="390"/>
      <c r="H92" s="390"/>
      <c r="I92" s="391"/>
      <c r="J92" s="391"/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  <c r="AH92" s="249"/>
      <c r="AI92" s="249"/>
      <c r="AJ92" s="249"/>
      <c r="AK92" s="249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249"/>
      <c r="AX92" s="249"/>
    </row>
    <row r="93" spans="1:80">
      <c r="A93" s="390"/>
      <c r="B93" s="390"/>
      <c r="C93" s="390"/>
      <c r="D93" s="390"/>
      <c r="E93" s="390"/>
      <c r="F93" s="390"/>
      <c r="G93" s="390"/>
      <c r="H93" s="390"/>
      <c r="I93" s="391"/>
      <c r="J93" s="391"/>
      <c r="K93" s="249"/>
      <c r="L93" s="249"/>
      <c r="M93" s="249"/>
      <c r="N93" s="249"/>
      <c r="O93" s="249"/>
      <c r="P93" s="249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249"/>
      <c r="AX93" s="249"/>
    </row>
    <row r="94" spans="1:80">
      <c r="A94" s="390"/>
      <c r="B94" s="390"/>
      <c r="C94" s="390"/>
      <c r="D94" s="390"/>
      <c r="E94" s="390"/>
      <c r="F94" s="390"/>
      <c r="G94" s="390"/>
      <c r="H94" s="390"/>
      <c r="I94" s="391"/>
      <c r="J94" s="391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</row>
    <row r="95" spans="1:80">
      <c r="A95" s="390"/>
      <c r="B95" s="390"/>
      <c r="C95" s="390"/>
      <c r="D95" s="390"/>
      <c r="E95" s="390"/>
      <c r="F95" s="390"/>
      <c r="G95" s="390"/>
      <c r="H95" s="390"/>
      <c r="I95" s="391"/>
      <c r="J95" s="391"/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</row>
    <row r="96" spans="1:80">
      <c r="A96" s="390"/>
      <c r="B96" s="390"/>
      <c r="C96" s="390"/>
      <c r="D96" s="390"/>
      <c r="E96" s="390"/>
      <c r="F96" s="390"/>
      <c r="G96" s="390"/>
      <c r="H96" s="390"/>
      <c r="I96" s="391"/>
      <c r="J96" s="391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BY96" s="249"/>
      <c r="BZ96" s="249"/>
      <c r="CA96" s="249"/>
      <c r="CB96" s="249"/>
    </row>
    <row r="97" spans="9:80">
      <c r="I97" s="249"/>
      <c r="J97" s="249"/>
      <c r="K97" s="249"/>
      <c r="L97" s="249"/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9"/>
      <c r="AH97" s="249"/>
      <c r="AI97" s="249"/>
      <c r="AJ97" s="249"/>
      <c r="AK97" s="249"/>
      <c r="AL97" s="249"/>
      <c r="AM97" s="249"/>
      <c r="AN97" s="249"/>
      <c r="AO97" s="249"/>
      <c r="AP97" s="249"/>
      <c r="AQ97" s="249"/>
      <c r="AR97" s="249"/>
      <c r="AS97" s="249"/>
      <c r="AT97" s="249"/>
      <c r="AU97" s="249"/>
      <c r="AV97" s="249"/>
      <c r="AW97" s="249"/>
      <c r="AX97" s="249"/>
      <c r="BY97" s="249"/>
      <c r="BZ97" s="249"/>
      <c r="CA97" s="249"/>
      <c r="CB97" s="249"/>
    </row>
    <row r="98" spans="9:80">
      <c r="I98" s="249"/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  <c r="AM98" s="249"/>
      <c r="AN98" s="249"/>
      <c r="AO98" s="249"/>
      <c r="AP98" s="249"/>
      <c r="AQ98" s="249"/>
      <c r="AR98" s="249"/>
      <c r="AS98" s="249"/>
      <c r="AT98" s="249"/>
      <c r="AU98" s="249"/>
      <c r="AV98" s="249"/>
      <c r="AW98" s="249"/>
      <c r="AX98" s="249"/>
      <c r="BY98" s="249"/>
      <c r="BZ98" s="388"/>
      <c r="CA98" s="249"/>
      <c r="CB98" s="249"/>
    </row>
    <row r="99" spans="9:80">
      <c r="I99" s="249"/>
      <c r="J99" s="249"/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49"/>
      <c r="AH99" s="249"/>
      <c r="AI99" s="249"/>
      <c r="AJ99" s="249"/>
      <c r="AK99" s="249"/>
      <c r="AL99" s="249"/>
      <c r="AM99" s="249"/>
      <c r="AN99" s="249"/>
      <c r="AO99" s="249"/>
      <c r="AP99" s="249"/>
      <c r="AQ99" s="249"/>
      <c r="AR99" s="249"/>
      <c r="AS99" s="249"/>
      <c r="AT99" s="249"/>
      <c r="AU99" s="249"/>
      <c r="AV99" s="249"/>
      <c r="AW99" s="249"/>
      <c r="AX99" s="249"/>
      <c r="BY99" s="249"/>
      <c r="BZ99" s="388"/>
      <c r="CA99" s="249"/>
      <c r="CB99" s="249"/>
    </row>
    <row r="100" spans="9:80"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49"/>
      <c r="AH100" s="249"/>
      <c r="AI100" s="249"/>
      <c r="AJ100" s="249"/>
      <c r="AK100" s="249"/>
      <c r="AL100" s="249"/>
      <c r="AM100" s="249"/>
      <c r="AN100" s="249"/>
      <c r="AO100" s="249"/>
      <c r="AP100" s="249"/>
      <c r="AQ100" s="249"/>
      <c r="AR100" s="249"/>
      <c r="AS100" s="249"/>
      <c r="AT100" s="249"/>
      <c r="AU100" s="249"/>
      <c r="AV100" s="249"/>
      <c r="AW100" s="249"/>
      <c r="AX100" s="249"/>
      <c r="BY100" s="249"/>
      <c r="BZ100" s="388"/>
      <c r="CA100" s="249"/>
      <c r="CB100" s="249"/>
    </row>
    <row r="101" spans="9:80">
      <c r="I101" s="249"/>
      <c r="J101" s="249"/>
      <c r="K101" s="249"/>
      <c r="L101" s="249"/>
      <c r="M101" s="249"/>
      <c r="N101" s="249"/>
      <c r="O101" s="249"/>
      <c r="P101" s="249"/>
      <c r="Q101" s="249"/>
      <c r="R101" s="249"/>
      <c r="S101" s="249"/>
      <c r="T101" s="249"/>
      <c r="U101" s="249"/>
      <c r="V101" s="249"/>
      <c r="W101" s="249"/>
      <c r="X101" s="249"/>
      <c r="Y101" s="249"/>
      <c r="Z101" s="249"/>
      <c r="AA101" s="249"/>
      <c r="AB101" s="249"/>
      <c r="AC101" s="249"/>
      <c r="AD101" s="249"/>
      <c r="AE101" s="249"/>
      <c r="AF101" s="249"/>
      <c r="AG101" s="249"/>
      <c r="AH101" s="249"/>
      <c r="AI101" s="249"/>
      <c r="AJ101" s="249"/>
      <c r="AK101" s="249"/>
      <c r="AL101" s="249"/>
      <c r="AM101" s="249"/>
      <c r="AN101" s="249"/>
      <c r="AO101" s="249"/>
      <c r="AP101" s="249"/>
      <c r="AQ101" s="249"/>
      <c r="AR101" s="249"/>
      <c r="AS101" s="249"/>
      <c r="AT101" s="249"/>
      <c r="AU101" s="249"/>
      <c r="AV101" s="249"/>
      <c r="AW101" s="249"/>
      <c r="AX101" s="249"/>
    </row>
    <row r="102" spans="9:80">
      <c r="I102" s="249"/>
      <c r="J102" s="249"/>
      <c r="K102" s="249"/>
      <c r="L102" s="249"/>
      <c r="M102" s="249"/>
      <c r="N102" s="249"/>
      <c r="O102" s="249"/>
      <c r="P102" s="249"/>
      <c r="Q102" s="249"/>
      <c r="R102" s="249"/>
      <c r="S102" s="249"/>
      <c r="T102" s="249"/>
      <c r="U102" s="249"/>
      <c r="V102" s="249"/>
      <c r="W102" s="249"/>
      <c r="X102" s="249"/>
      <c r="Y102" s="249"/>
      <c r="Z102" s="249"/>
      <c r="AA102" s="249"/>
      <c r="AB102" s="249"/>
      <c r="AC102" s="249"/>
      <c r="AD102" s="249"/>
      <c r="AE102" s="249"/>
      <c r="AF102" s="249"/>
      <c r="AG102" s="249"/>
      <c r="AH102" s="249"/>
      <c r="AI102" s="249"/>
      <c r="AJ102" s="249"/>
      <c r="AK102" s="249"/>
      <c r="AL102" s="249"/>
      <c r="AM102" s="249"/>
      <c r="AN102" s="249"/>
      <c r="AO102" s="249"/>
      <c r="AP102" s="249"/>
      <c r="AQ102" s="249"/>
      <c r="AR102" s="249"/>
      <c r="AS102" s="249"/>
      <c r="AT102" s="249"/>
      <c r="AU102" s="249"/>
      <c r="AV102" s="249"/>
      <c r="AW102" s="249"/>
      <c r="AX102" s="249"/>
      <c r="BZ102" s="392"/>
    </row>
    <row r="103" spans="9:80">
      <c r="I103" s="249"/>
      <c r="J103" s="249"/>
      <c r="K103" s="249"/>
      <c r="L103" s="249"/>
      <c r="M103" s="249"/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  <c r="X103" s="249"/>
      <c r="Y103" s="249"/>
      <c r="Z103" s="249"/>
      <c r="AA103" s="249"/>
      <c r="AB103" s="249"/>
      <c r="AC103" s="249"/>
      <c r="AD103" s="249"/>
      <c r="AE103" s="249"/>
      <c r="AF103" s="249"/>
      <c r="AG103" s="249"/>
      <c r="AH103" s="249"/>
      <c r="AI103" s="249"/>
      <c r="AJ103" s="249"/>
      <c r="AK103" s="249"/>
      <c r="AL103" s="249"/>
      <c r="AM103" s="249"/>
      <c r="AN103" s="249"/>
      <c r="AO103" s="249"/>
      <c r="AP103" s="249"/>
      <c r="AQ103" s="249"/>
      <c r="AR103" s="249"/>
      <c r="AS103" s="249"/>
      <c r="AT103" s="249"/>
      <c r="AU103" s="249"/>
      <c r="AV103" s="249"/>
      <c r="AW103" s="249"/>
      <c r="AX103" s="249"/>
      <c r="BZ103" s="392"/>
    </row>
    <row r="104" spans="9:80">
      <c r="I104" s="249"/>
      <c r="J104" s="249"/>
      <c r="K104" s="249"/>
      <c r="L104" s="249"/>
      <c r="M104" s="249"/>
      <c r="N104" s="249"/>
      <c r="O104" s="249"/>
      <c r="P104" s="249"/>
      <c r="Q104" s="249"/>
      <c r="R104" s="249"/>
      <c r="S104" s="249"/>
      <c r="T104" s="249"/>
      <c r="U104" s="249"/>
      <c r="V104" s="249"/>
      <c r="W104" s="249"/>
      <c r="X104" s="249"/>
      <c r="Y104" s="249"/>
      <c r="Z104" s="249"/>
      <c r="AA104" s="249"/>
      <c r="AB104" s="249"/>
      <c r="AC104" s="249"/>
      <c r="AD104" s="249"/>
      <c r="AE104" s="249"/>
      <c r="AF104" s="249"/>
      <c r="AG104" s="249"/>
      <c r="AH104" s="249"/>
      <c r="AI104" s="249"/>
      <c r="AJ104" s="249"/>
      <c r="AK104" s="249"/>
      <c r="AL104" s="249"/>
      <c r="AM104" s="249"/>
      <c r="AN104" s="249"/>
      <c r="AO104" s="249"/>
      <c r="AP104" s="249"/>
      <c r="AQ104" s="249"/>
      <c r="AR104" s="249"/>
      <c r="AS104" s="249"/>
      <c r="AT104" s="249"/>
      <c r="AU104" s="249"/>
      <c r="AV104" s="249"/>
      <c r="AW104" s="249"/>
      <c r="AX104" s="249"/>
    </row>
    <row r="105" spans="9:80">
      <c r="I105" s="249"/>
      <c r="J105" s="249"/>
      <c r="K105" s="249"/>
      <c r="L105" s="249"/>
      <c r="M105" s="249"/>
      <c r="N105" s="249"/>
      <c r="O105" s="249"/>
      <c r="P105" s="249"/>
      <c r="Q105" s="249"/>
      <c r="R105" s="249"/>
      <c r="S105" s="249"/>
      <c r="T105" s="249"/>
      <c r="U105" s="249"/>
      <c r="V105" s="249"/>
      <c r="W105" s="249"/>
      <c r="X105" s="249"/>
      <c r="Y105" s="249"/>
      <c r="Z105" s="249"/>
      <c r="AA105" s="249"/>
      <c r="AB105" s="249"/>
      <c r="AC105" s="249"/>
      <c r="AD105" s="249"/>
      <c r="AE105" s="249"/>
      <c r="AF105" s="249"/>
      <c r="AG105" s="249"/>
      <c r="AH105" s="249"/>
      <c r="AI105" s="249"/>
      <c r="AJ105" s="249"/>
      <c r="AK105" s="249"/>
      <c r="AL105" s="249"/>
      <c r="AM105" s="249"/>
      <c r="AN105" s="249"/>
      <c r="AO105" s="249"/>
      <c r="AP105" s="249"/>
      <c r="AQ105" s="249"/>
      <c r="AR105" s="249"/>
      <c r="AS105" s="249"/>
      <c r="AT105" s="249"/>
      <c r="AU105" s="249"/>
      <c r="AV105" s="249"/>
      <c r="AW105" s="249"/>
      <c r="AX105" s="249"/>
    </row>
    <row r="106" spans="9:80">
      <c r="I106" s="249"/>
      <c r="J106" s="249"/>
      <c r="K106" s="249"/>
      <c r="L106" s="249"/>
      <c r="M106" s="249"/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  <c r="X106" s="249"/>
      <c r="Y106" s="249"/>
      <c r="Z106" s="249"/>
      <c r="AA106" s="249"/>
      <c r="AB106" s="249"/>
      <c r="AC106" s="249"/>
      <c r="AD106" s="249"/>
      <c r="AE106" s="249"/>
      <c r="AF106" s="249"/>
      <c r="AG106" s="249"/>
      <c r="AH106" s="249"/>
      <c r="AI106" s="249"/>
      <c r="AJ106" s="249"/>
      <c r="AK106" s="249"/>
      <c r="AL106" s="249"/>
      <c r="AM106" s="249"/>
      <c r="AN106" s="249"/>
      <c r="AO106" s="249"/>
      <c r="AP106" s="249"/>
      <c r="AQ106" s="249"/>
      <c r="AR106" s="249"/>
      <c r="AS106" s="249"/>
      <c r="AT106" s="249"/>
      <c r="AU106" s="249"/>
      <c r="AV106" s="249"/>
      <c r="AW106" s="249"/>
      <c r="AX106" s="249"/>
    </row>
    <row r="107" spans="9:80">
      <c r="I107" s="249"/>
      <c r="J107" s="249"/>
      <c r="K107" s="249"/>
      <c r="L107" s="249"/>
      <c r="M107" s="249"/>
      <c r="N107" s="249"/>
      <c r="O107" s="249"/>
      <c r="P107" s="249"/>
      <c r="Q107" s="249"/>
      <c r="R107" s="249"/>
      <c r="S107" s="249"/>
      <c r="T107" s="249"/>
      <c r="U107" s="249"/>
      <c r="V107" s="249"/>
      <c r="W107" s="249"/>
      <c r="X107" s="249"/>
      <c r="Y107" s="249"/>
      <c r="Z107" s="249"/>
      <c r="AA107" s="249"/>
      <c r="AB107" s="249"/>
      <c r="AC107" s="249"/>
      <c r="AD107" s="249"/>
      <c r="AE107" s="249"/>
      <c r="AF107" s="249"/>
      <c r="AG107" s="249"/>
      <c r="AH107" s="249"/>
      <c r="AI107" s="249"/>
      <c r="AJ107" s="249"/>
      <c r="AK107" s="249"/>
      <c r="AL107" s="249"/>
      <c r="AM107" s="249"/>
      <c r="AN107" s="249"/>
      <c r="AO107" s="249"/>
      <c r="AP107" s="249"/>
      <c r="AQ107" s="249"/>
      <c r="AR107" s="249"/>
      <c r="AS107" s="249"/>
      <c r="AT107" s="249"/>
      <c r="AU107" s="249"/>
      <c r="AV107" s="249"/>
      <c r="AW107" s="249"/>
      <c r="AX107" s="249"/>
    </row>
    <row r="108" spans="9:80">
      <c r="I108" s="249"/>
      <c r="J108" s="249"/>
      <c r="K108" s="249"/>
      <c r="L108" s="249"/>
      <c r="M108" s="249"/>
      <c r="N108" s="249"/>
      <c r="O108" s="249"/>
      <c r="P108" s="249"/>
      <c r="Q108" s="249"/>
      <c r="R108" s="249"/>
      <c r="S108" s="249"/>
      <c r="T108" s="249"/>
      <c r="U108" s="249"/>
      <c r="V108" s="249"/>
      <c r="W108" s="249"/>
      <c r="X108" s="249"/>
      <c r="Y108" s="249"/>
      <c r="Z108" s="249"/>
      <c r="AA108" s="249"/>
      <c r="AB108" s="249"/>
      <c r="AC108" s="249"/>
      <c r="AD108" s="249"/>
      <c r="AE108" s="249"/>
      <c r="AF108" s="249"/>
      <c r="AG108" s="249"/>
      <c r="AH108" s="249"/>
      <c r="AI108" s="249"/>
      <c r="AJ108" s="249"/>
      <c r="AK108" s="249"/>
      <c r="AL108" s="249"/>
      <c r="AM108" s="249"/>
      <c r="AN108" s="249"/>
      <c r="AO108" s="249"/>
      <c r="AP108" s="249"/>
      <c r="AQ108" s="249"/>
      <c r="AR108" s="249"/>
      <c r="AS108" s="249"/>
      <c r="AT108" s="249"/>
      <c r="AU108" s="249"/>
      <c r="AV108" s="249"/>
      <c r="AW108" s="249"/>
      <c r="AX108" s="249"/>
    </row>
    <row r="109" spans="9:80">
      <c r="I109" s="249"/>
      <c r="J109" s="249"/>
      <c r="K109" s="249"/>
      <c r="L109" s="249"/>
      <c r="M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249"/>
      <c r="Z109" s="249"/>
      <c r="AA109" s="249"/>
      <c r="AB109" s="249"/>
      <c r="AC109" s="249"/>
      <c r="AD109" s="249"/>
      <c r="AE109" s="249"/>
      <c r="AF109" s="249"/>
      <c r="AG109" s="249"/>
      <c r="AH109" s="249"/>
      <c r="AI109" s="249"/>
      <c r="AJ109" s="249"/>
      <c r="AK109" s="249"/>
      <c r="AL109" s="249"/>
      <c r="AM109" s="249"/>
      <c r="AN109" s="249"/>
      <c r="AO109" s="249"/>
      <c r="AP109" s="249"/>
      <c r="AQ109" s="249"/>
      <c r="AR109" s="249"/>
      <c r="AS109" s="249"/>
      <c r="AT109" s="249"/>
      <c r="AU109" s="249"/>
      <c r="AV109" s="249"/>
      <c r="AW109" s="249"/>
      <c r="AX109" s="249"/>
    </row>
    <row r="110" spans="9:80">
      <c r="I110" s="249"/>
      <c r="J110" s="249"/>
      <c r="K110" s="249"/>
      <c r="L110" s="249"/>
      <c r="M110" s="249"/>
      <c r="N110" s="249"/>
      <c r="O110" s="249"/>
      <c r="P110" s="249"/>
      <c r="Q110" s="249"/>
      <c r="R110" s="249"/>
      <c r="S110" s="249"/>
      <c r="T110" s="249"/>
      <c r="U110" s="249"/>
      <c r="V110" s="249"/>
      <c r="W110" s="249"/>
      <c r="X110" s="249"/>
      <c r="Y110" s="249"/>
      <c r="Z110" s="249"/>
      <c r="AA110" s="249"/>
      <c r="AB110" s="249"/>
      <c r="AC110" s="249"/>
      <c r="AD110" s="249"/>
      <c r="AE110" s="249"/>
      <c r="AF110" s="249"/>
      <c r="AG110" s="249"/>
      <c r="AH110" s="249"/>
      <c r="AI110" s="249"/>
      <c r="AJ110" s="249"/>
      <c r="AK110" s="249"/>
      <c r="AL110" s="249"/>
      <c r="AM110" s="249"/>
      <c r="AN110" s="249"/>
      <c r="AO110" s="249"/>
      <c r="AP110" s="249"/>
      <c r="AQ110" s="249"/>
      <c r="AR110" s="249"/>
      <c r="AS110" s="249"/>
      <c r="AT110" s="249"/>
      <c r="AU110" s="249"/>
      <c r="AV110" s="249"/>
      <c r="AW110" s="249"/>
      <c r="AX110" s="249"/>
    </row>
    <row r="111" spans="9:80">
      <c r="I111" s="249"/>
      <c r="J111" s="249"/>
      <c r="K111" s="249"/>
      <c r="L111" s="249"/>
      <c r="M111" s="249"/>
      <c r="N111" s="249"/>
      <c r="O111" s="249"/>
      <c r="P111" s="249"/>
      <c r="Q111" s="249"/>
      <c r="R111" s="249"/>
      <c r="S111" s="249"/>
      <c r="T111" s="249"/>
      <c r="U111" s="249"/>
      <c r="V111" s="249"/>
      <c r="W111" s="249"/>
      <c r="X111" s="249"/>
      <c r="Y111" s="249"/>
      <c r="Z111" s="249"/>
      <c r="AA111" s="249"/>
      <c r="AB111" s="249"/>
      <c r="AC111" s="249"/>
      <c r="AD111" s="249"/>
      <c r="AE111" s="249"/>
      <c r="AF111" s="249"/>
      <c r="AG111" s="249"/>
      <c r="AH111" s="249"/>
      <c r="AI111" s="249"/>
      <c r="AJ111" s="249"/>
      <c r="AK111" s="249"/>
      <c r="AL111" s="249"/>
      <c r="AM111" s="249"/>
      <c r="AN111" s="249"/>
      <c r="AO111" s="249"/>
      <c r="AP111" s="249"/>
      <c r="AQ111" s="249"/>
      <c r="AR111" s="249"/>
      <c r="AS111" s="249"/>
      <c r="AT111" s="249"/>
      <c r="AU111" s="249"/>
      <c r="AV111" s="249"/>
      <c r="AW111" s="249"/>
      <c r="AX111" s="249"/>
    </row>
    <row r="112" spans="9:80">
      <c r="I112" s="249"/>
      <c r="J112" s="249"/>
      <c r="K112" s="249"/>
      <c r="L112" s="249"/>
      <c r="M112" s="249"/>
      <c r="N112" s="249"/>
      <c r="O112" s="249"/>
      <c r="P112" s="249"/>
      <c r="Q112" s="249"/>
      <c r="R112" s="249"/>
      <c r="S112" s="249"/>
      <c r="T112" s="249"/>
      <c r="U112" s="249"/>
      <c r="V112" s="249"/>
      <c r="W112" s="249"/>
      <c r="X112" s="249"/>
      <c r="Y112" s="249"/>
      <c r="Z112" s="249"/>
      <c r="AA112" s="249"/>
      <c r="AB112" s="249"/>
      <c r="AC112" s="249"/>
      <c r="AD112" s="249"/>
      <c r="AE112" s="249"/>
      <c r="AF112" s="249"/>
      <c r="AG112" s="249"/>
      <c r="AH112" s="249"/>
      <c r="AI112" s="249"/>
      <c r="AJ112" s="249"/>
      <c r="AK112" s="249"/>
      <c r="AL112" s="249"/>
      <c r="AM112" s="249"/>
      <c r="AN112" s="249"/>
      <c r="AO112" s="249"/>
      <c r="AP112" s="249"/>
      <c r="AQ112" s="249"/>
      <c r="AR112" s="249"/>
      <c r="AS112" s="249"/>
      <c r="AT112" s="249"/>
      <c r="AU112" s="249"/>
      <c r="AV112" s="249"/>
      <c r="AW112" s="249"/>
      <c r="AX112" s="249"/>
    </row>
    <row r="113" spans="9:50">
      <c r="I113" s="249"/>
      <c r="J113" s="249"/>
      <c r="K113" s="249"/>
      <c r="L113" s="249"/>
      <c r="M113" s="249"/>
      <c r="N113" s="249"/>
      <c r="O113" s="249"/>
      <c r="P113" s="249"/>
      <c r="Q113" s="249"/>
      <c r="R113" s="249"/>
      <c r="S113" s="249"/>
      <c r="T113" s="249"/>
      <c r="U113" s="249"/>
      <c r="V113" s="249"/>
      <c r="W113" s="249"/>
      <c r="X113" s="249"/>
      <c r="Y113" s="249"/>
      <c r="Z113" s="249"/>
      <c r="AA113" s="249"/>
      <c r="AB113" s="249"/>
      <c r="AC113" s="249"/>
      <c r="AD113" s="249"/>
      <c r="AE113" s="249"/>
      <c r="AF113" s="249"/>
      <c r="AG113" s="249"/>
      <c r="AH113" s="249"/>
      <c r="AI113" s="249"/>
      <c r="AJ113" s="249"/>
      <c r="AK113" s="249"/>
      <c r="AL113" s="249"/>
      <c r="AM113" s="249"/>
      <c r="AN113" s="249"/>
      <c r="AO113" s="249"/>
      <c r="AP113" s="249"/>
      <c r="AQ113" s="249"/>
      <c r="AR113" s="249"/>
      <c r="AS113" s="249"/>
      <c r="AT113" s="249"/>
      <c r="AU113" s="249"/>
      <c r="AV113" s="249"/>
      <c r="AW113" s="249"/>
      <c r="AX113" s="249"/>
    </row>
    <row r="114" spans="9:50">
      <c r="I114" s="249"/>
      <c r="J114" s="249"/>
      <c r="K114" s="249"/>
      <c r="L114" s="249"/>
      <c r="M114" s="249"/>
      <c r="N114" s="249"/>
      <c r="O114" s="249"/>
      <c r="P114" s="249"/>
      <c r="Q114" s="249"/>
      <c r="R114" s="249"/>
      <c r="S114" s="249"/>
      <c r="T114" s="249"/>
      <c r="U114" s="249"/>
      <c r="V114" s="249"/>
      <c r="W114" s="249"/>
      <c r="X114" s="249"/>
      <c r="Y114" s="249"/>
      <c r="Z114" s="249"/>
      <c r="AA114" s="249"/>
      <c r="AB114" s="249"/>
      <c r="AC114" s="249"/>
      <c r="AD114" s="249"/>
      <c r="AE114" s="249"/>
      <c r="AF114" s="249"/>
      <c r="AG114" s="249"/>
      <c r="AH114" s="249"/>
      <c r="AI114" s="249"/>
      <c r="AJ114" s="249"/>
      <c r="AK114" s="249"/>
      <c r="AL114" s="249"/>
      <c r="AM114" s="249"/>
      <c r="AN114" s="249"/>
      <c r="AO114" s="249"/>
      <c r="AP114" s="249"/>
      <c r="AQ114" s="249"/>
      <c r="AR114" s="249"/>
      <c r="AS114" s="249"/>
      <c r="AT114" s="249"/>
      <c r="AU114" s="249"/>
      <c r="AV114" s="249"/>
      <c r="AW114" s="249"/>
      <c r="AX114" s="249"/>
    </row>
    <row r="115" spans="9:50">
      <c r="I115" s="249"/>
      <c r="J115" s="249"/>
      <c r="K115" s="249"/>
      <c r="L115" s="249"/>
      <c r="M115" s="249"/>
      <c r="N115" s="249"/>
      <c r="O115" s="249"/>
      <c r="P115" s="249"/>
      <c r="Q115" s="249"/>
      <c r="R115" s="249"/>
      <c r="S115" s="249"/>
      <c r="T115" s="249"/>
      <c r="U115" s="249"/>
      <c r="V115" s="249"/>
      <c r="W115" s="249"/>
      <c r="X115" s="249"/>
      <c r="Y115" s="249"/>
      <c r="Z115" s="249"/>
      <c r="AA115" s="249"/>
      <c r="AB115" s="249"/>
      <c r="AC115" s="249"/>
      <c r="AD115" s="249"/>
      <c r="AE115" s="249"/>
      <c r="AF115" s="249"/>
      <c r="AG115" s="249"/>
      <c r="AH115" s="249"/>
      <c r="AI115" s="249"/>
      <c r="AJ115" s="249"/>
      <c r="AK115" s="249"/>
      <c r="AL115" s="249"/>
      <c r="AM115" s="249"/>
      <c r="AN115" s="249"/>
      <c r="AO115" s="249"/>
      <c r="AP115" s="249"/>
      <c r="AQ115" s="249"/>
      <c r="AR115" s="249"/>
      <c r="AS115" s="249"/>
      <c r="AT115" s="249"/>
      <c r="AU115" s="249"/>
      <c r="AV115" s="249"/>
      <c r="AW115" s="249"/>
      <c r="AX115" s="249"/>
    </row>
    <row r="116" spans="9:50">
      <c r="I116" s="249"/>
      <c r="J116" s="249"/>
      <c r="K116" s="249"/>
      <c r="L116" s="249"/>
      <c r="M116" s="249"/>
      <c r="N116" s="249"/>
      <c r="O116" s="249"/>
      <c r="P116" s="249"/>
      <c r="Q116" s="249"/>
      <c r="R116" s="249"/>
      <c r="S116" s="249"/>
      <c r="T116" s="249"/>
      <c r="U116" s="249"/>
      <c r="V116" s="249"/>
      <c r="W116" s="249"/>
      <c r="X116" s="249"/>
      <c r="Y116" s="249"/>
      <c r="Z116" s="249"/>
      <c r="AA116" s="249"/>
      <c r="AB116" s="249"/>
      <c r="AC116" s="249"/>
      <c r="AD116" s="249"/>
      <c r="AE116" s="249"/>
      <c r="AF116" s="249"/>
      <c r="AG116" s="249"/>
      <c r="AH116" s="249"/>
      <c r="AI116" s="249"/>
      <c r="AJ116" s="249"/>
      <c r="AK116" s="249"/>
      <c r="AL116" s="249"/>
      <c r="AM116" s="249"/>
      <c r="AN116" s="249"/>
      <c r="AO116" s="249"/>
      <c r="AP116" s="249"/>
      <c r="AQ116" s="249"/>
      <c r="AR116" s="249"/>
      <c r="AS116" s="249"/>
      <c r="AT116" s="249"/>
      <c r="AU116" s="249"/>
      <c r="AV116" s="249"/>
      <c r="AW116" s="249"/>
      <c r="AX116" s="249"/>
    </row>
    <row r="117" spans="9:50"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49"/>
      <c r="AD117" s="249"/>
      <c r="AE117" s="249"/>
      <c r="AF117" s="249"/>
      <c r="AG117" s="249"/>
      <c r="AH117" s="249"/>
      <c r="AI117" s="249"/>
      <c r="AJ117" s="249"/>
      <c r="AK117" s="249"/>
      <c r="AL117" s="249"/>
      <c r="AM117" s="249"/>
      <c r="AN117" s="249"/>
      <c r="AO117" s="249"/>
      <c r="AP117" s="249"/>
      <c r="AQ117" s="249"/>
      <c r="AR117" s="249"/>
      <c r="AS117" s="249"/>
      <c r="AT117" s="249"/>
      <c r="AU117" s="249"/>
      <c r="AV117" s="249"/>
      <c r="AW117" s="249"/>
      <c r="AX117" s="249"/>
    </row>
    <row r="118" spans="9:50">
      <c r="I118" s="249"/>
      <c r="J118" s="249"/>
      <c r="K118" s="249"/>
      <c r="L118" s="249"/>
      <c r="M118" s="249"/>
      <c r="N118" s="249"/>
      <c r="O118" s="249"/>
      <c r="P118" s="249"/>
      <c r="Q118" s="249"/>
      <c r="R118" s="249"/>
      <c r="S118" s="249"/>
      <c r="T118" s="249"/>
      <c r="U118" s="249"/>
      <c r="V118" s="249"/>
      <c r="W118" s="249"/>
      <c r="X118" s="249"/>
      <c r="Y118" s="249"/>
      <c r="Z118" s="249"/>
      <c r="AA118" s="249"/>
      <c r="AB118" s="249"/>
      <c r="AC118" s="249"/>
      <c r="AD118" s="249"/>
      <c r="AE118" s="249"/>
      <c r="AF118" s="249"/>
      <c r="AG118" s="249"/>
      <c r="AH118" s="249"/>
      <c r="AI118" s="249"/>
      <c r="AJ118" s="249"/>
      <c r="AK118" s="249"/>
      <c r="AL118" s="249"/>
      <c r="AM118" s="249"/>
      <c r="AN118" s="249"/>
      <c r="AO118" s="249"/>
      <c r="AP118" s="249"/>
      <c r="AQ118" s="249"/>
      <c r="AR118" s="249"/>
      <c r="AS118" s="249"/>
      <c r="AT118" s="249"/>
      <c r="AU118" s="249"/>
      <c r="AV118" s="249"/>
      <c r="AW118" s="249"/>
      <c r="AX118" s="249"/>
    </row>
    <row r="119" spans="9:50">
      <c r="I119" s="249"/>
      <c r="J119" s="249"/>
      <c r="K119" s="249"/>
      <c r="L119" s="249"/>
      <c r="M119" s="249"/>
      <c r="N119" s="249"/>
      <c r="O119" s="249"/>
      <c r="P119" s="249"/>
      <c r="Q119" s="249"/>
      <c r="R119" s="249"/>
      <c r="S119" s="249"/>
      <c r="T119" s="249"/>
      <c r="U119" s="249"/>
      <c r="V119" s="249"/>
      <c r="W119" s="249"/>
      <c r="X119" s="249"/>
      <c r="Y119" s="249"/>
      <c r="Z119" s="249"/>
      <c r="AA119" s="249"/>
      <c r="AB119" s="249"/>
      <c r="AC119" s="249"/>
      <c r="AD119" s="249"/>
      <c r="AE119" s="249"/>
      <c r="AF119" s="249"/>
      <c r="AG119" s="249"/>
      <c r="AH119" s="249"/>
      <c r="AI119" s="249"/>
      <c r="AJ119" s="249"/>
      <c r="AK119" s="249"/>
      <c r="AL119" s="249"/>
      <c r="AM119" s="249"/>
      <c r="AN119" s="249"/>
      <c r="AO119" s="249"/>
      <c r="AP119" s="249"/>
      <c r="AQ119" s="249"/>
      <c r="AR119" s="249"/>
      <c r="AS119" s="249"/>
      <c r="AT119" s="249"/>
      <c r="AU119" s="249"/>
      <c r="AV119" s="249"/>
      <c r="AW119" s="249"/>
      <c r="AX119" s="249"/>
    </row>
    <row r="120" spans="9:50">
      <c r="I120" s="249"/>
      <c r="J120" s="249"/>
      <c r="K120" s="249"/>
      <c r="L120" s="249"/>
      <c r="M120" s="249"/>
      <c r="N120" s="249"/>
      <c r="O120" s="249"/>
      <c r="P120" s="249"/>
      <c r="Q120" s="249"/>
      <c r="R120" s="249"/>
      <c r="S120" s="249"/>
      <c r="T120" s="249"/>
      <c r="U120" s="249"/>
      <c r="V120" s="249"/>
      <c r="W120" s="249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9"/>
      <c r="AH120" s="249"/>
      <c r="AI120" s="249"/>
      <c r="AJ120" s="249"/>
      <c r="AK120" s="249"/>
      <c r="AL120" s="249"/>
      <c r="AM120" s="249"/>
      <c r="AN120" s="249"/>
      <c r="AO120" s="249"/>
      <c r="AP120" s="249"/>
      <c r="AQ120" s="249"/>
      <c r="AR120" s="249"/>
      <c r="AS120" s="249"/>
      <c r="AT120" s="249"/>
      <c r="AU120" s="249"/>
      <c r="AV120" s="249"/>
      <c r="AW120" s="249"/>
      <c r="AX120" s="249"/>
    </row>
    <row r="121" spans="9:50">
      <c r="I121" s="249"/>
      <c r="J121" s="249"/>
      <c r="K121" s="249"/>
      <c r="L121" s="249"/>
      <c r="M121" s="249"/>
      <c r="N121" s="249"/>
      <c r="O121" s="249"/>
      <c r="P121" s="249"/>
      <c r="Q121" s="249"/>
      <c r="R121" s="249"/>
      <c r="S121" s="249"/>
      <c r="T121" s="249"/>
      <c r="U121" s="249"/>
      <c r="V121" s="249"/>
      <c r="W121" s="249"/>
      <c r="X121" s="249"/>
      <c r="Y121" s="249"/>
      <c r="Z121" s="249"/>
      <c r="AA121" s="249"/>
      <c r="AB121" s="249"/>
      <c r="AC121" s="249"/>
      <c r="AD121" s="249"/>
      <c r="AE121" s="249"/>
      <c r="AF121" s="249"/>
      <c r="AG121" s="249"/>
      <c r="AH121" s="249"/>
      <c r="AI121" s="249"/>
      <c r="AJ121" s="249"/>
      <c r="AK121" s="249"/>
      <c r="AL121" s="249"/>
      <c r="AM121" s="249"/>
      <c r="AN121" s="249"/>
      <c r="AO121" s="249"/>
      <c r="AP121" s="249"/>
      <c r="AQ121" s="249"/>
      <c r="AR121" s="249"/>
      <c r="AS121" s="249"/>
      <c r="AT121" s="249"/>
      <c r="AU121" s="249"/>
      <c r="AV121" s="249"/>
      <c r="AW121" s="249"/>
      <c r="AX121" s="249"/>
    </row>
    <row r="122" spans="9:50">
      <c r="I122" s="249"/>
      <c r="J122" s="249"/>
      <c r="K122" s="249"/>
      <c r="L122" s="249"/>
      <c r="M122" s="249"/>
      <c r="N122" s="249"/>
      <c r="O122" s="249"/>
      <c r="P122" s="249"/>
      <c r="Q122" s="249"/>
      <c r="R122" s="249"/>
      <c r="S122" s="249"/>
      <c r="T122" s="249"/>
      <c r="U122" s="249"/>
      <c r="V122" s="249"/>
      <c r="W122" s="249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9"/>
      <c r="AH122" s="249"/>
      <c r="AI122" s="249"/>
      <c r="AJ122" s="249"/>
      <c r="AK122" s="249"/>
      <c r="AL122" s="249"/>
      <c r="AM122" s="249"/>
      <c r="AN122" s="249"/>
      <c r="AO122" s="249"/>
      <c r="AP122" s="249"/>
      <c r="AQ122" s="249"/>
      <c r="AR122" s="249"/>
      <c r="AS122" s="249"/>
      <c r="AT122" s="249"/>
      <c r="AU122" s="249"/>
      <c r="AV122" s="249"/>
      <c r="AW122" s="249"/>
      <c r="AX122" s="249"/>
    </row>
    <row r="123" spans="9:50">
      <c r="I123" s="249"/>
      <c r="J123" s="249"/>
      <c r="K123" s="249"/>
      <c r="L123" s="249"/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249"/>
      <c r="AD123" s="249"/>
      <c r="AE123" s="249"/>
      <c r="AF123" s="249"/>
      <c r="AG123" s="249"/>
      <c r="AH123" s="249"/>
      <c r="AI123" s="249"/>
      <c r="AJ123" s="249"/>
      <c r="AK123" s="249"/>
      <c r="AL123" s="249"/>
      <c r="AM123" s="249"/>
      <c r="AN123" s="249"/>
      <c r="AO123" s="249"/>
      <c r="AP123" s="249"/>
      <c r="AQ123" s="249"/>
      <c r="AR123" s="249"/>
      <c r="AS123" s="249"/>
      <c r="AT123" s="249"/>
      <c r="AU123" s="249"/>
      <c r="AV123" s="249"/>
      <c r="AW123" s="249"/>
      <c r="AX123" s="249"/>
    </row>
    <row r="124" spans="9:50">
      <c r="I124" s="249"/>
      <c r="J124" s="249"/>
      <c r="K124" s="249"/>
      <c r="L124" s="249"/>
      <c r="M124" s="249"/>
      <c r="N124" s="249"/>
      <c r="O124" s="249"/>
      <c r="P124" s="249"/>
      <c r="Q124" s="249"/>
      <c r="R124" s="249"/>
      <c r="S124" s="249"/>
      <c r="T124" s="249"/>
      <c r="U124" s="249"/>
      <c r="V124" s="249"/>
      <c r="W124" s="249"/>
      <c r="X124" s="249"/>
      <c r="Y124" s="249"/>
      <c r="Z124" s="249"/>
      <c r="AA124" s="249"/>
      <c r="AB124" s="249"/>
      <c r="AC124" s="249"/>
      <c r="AD124" s="249"/>
      <c r="AE124" s="249"/>
      <c r="AF124" s="249"/>
      <c r="AG124" s="249"/>
      <c r="AH124" s="249"/>
      <c r="AI124" s="249"/>
      <c r="AJ124" s="249"/>
      <c r="AK124" s="249"/>
      <c r="AL124" s="249"/>
      <c r="AM124" s="249"/>
      <c r="AN124" s="249"/>
      <c r="AO124" s="249"/>
      <c r="AP124" s="249"/>
      <c r="AQ124" s="249"/>
      <c r="AR124" s="249"/>
      <c r="AS124" s="249"/>
      <c r="AT124" s="249"/>
      <c r="AU124" s="249"/>
      <c r="AV124" s="249"/>
      <c r="AW124" s="249"/>
      <c r="AX124" s="249"/>
    </row>
    <row r="125" spans="9:50">
      <c r="I125" s="249"/>
      <c r="J125" s="249"/>
      <c r="K125" s="249"/>
      <c r="L125" s="249"/>
      <c r="M125" s="249"/>
      <c r="N125" s="249"/>
      <c r="O125" s="249"/>
      <c r="P125" s="249"/>
      <c r="Q125" s="249"/>
      <c r="R125" s="249"/>
      <c r="S125" s="249"/>
      <c r="T125" s="249"/>
      <c r="U125" s="249"/>
      <c r="V125" s="249"/>
      <c r="W125" s="249"/>
      <c r="X125" s="249"/>
      <c r="Y125" s="249"/>
      <c r="Z125" s="249"/>
      <c r="AA125" s="249"/>
      <c r="AB125" s="249"/>
      <c r="AC125" s="249"/>
      <c r="AD125" s="249"/>
      <c r="AE125" s="249"/>
      <c r="AF125" s="249"/>
      <c r="AG125" s="249"/>
      <c r="AH125" s="249"/>
      <c r="AI125" s="249"/>
      <c r="AJ125" s="249"/>
      <c r="AK125" s="249"/>
      <c r="AL125" s="249"/>
      <c r="AM125" s="249"/>
      <c r="AN125" s="249"/>
      <c r="AO125" s="249"/>
      <c r="AP125" s="249"/>
      <c r="AQ125" s="249"/>
      <c r="AR125" s="249"/>
      <c r="AS125" s="249"/>
      <c r="AT125" s="249"/>
      <c r="AU125" s="249"/>
      <c r="AV125" s="249"/>
      <c r="AW125" s="249"/>
      <c r="AX125" s="249"/>
    </row>
    <row r="126" spans="9:50">
      <c r="I126" s="249"/>
      <c r="J126" s="249"/>
      <c r="K126" s="249"/>
      <c r="L126" s="249"/>
      <c r="M126" s="249"/>
      <c r="N126" s="249"/>
      <c r="O126" s="249"/>
      <c r="P126" s="249"/>
      <c r="Q126" s="249"/>
      <c r="R126" s="249"/>
      <c r="S126" s="249"/>
      <c r="T126" s="249"/>
      <c r="U126" s="249"/>
      <c r="V126" s="249"/>
      <c r="W126" s="249"/>
      <c r="X126" s="249"/>
      <c r="Y126" s="249"/>
      <c r="Z126" s="249"/>
      <c r="AA126" s="249"/>
      <c r="AB126" s="249"/>
      <c r="AC126" s="249"/>
      <c r="AD126" s="249"/>
      <c r="AE126" s="249"/>
      <c r="AF126" s="249"/>
      <c r="AG126" s="249"/>
      <c r="AH126" s="249"/>
      <c r="AI126" s="249"/>
      <c r="AJ126" s="249"/>
      <c r="AK126" s="249"/>
      <c r="AL126" s="249"/>
      <c r="AM126" s="249"/>
      <c r="AN126" s="249"/>
      <c r="AO126" s="249"/>
      <c r="AP126" s="249"/>
      <c r="AQ126" s="249"/>
      <c r="AR126" s="249"/>
      <c r="AS126" s="249"/>
      <c r="AT126" s="249"/>
      <c r="AU126" s="249"/>
      <c r="AV126" s="249"/>
      <c r="AW126" s="249"/>
      <c r="AX126" s="249"/>
    </row>
    <row r="127" spans="9:50"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49"/>
      <c r="AD127" s="249"/>
      <c r="AE127" s="249"/>
      <c r="AF127" s="249"/>
      <c r="AG127" s="249"/>
      <c r="AH127" s="249"/>
      <c r="AI127" s="249"/>
      <c r="AJ127" s="249"/>
      <c r="AK127" s="249"/>
      <c r="AL127" s="249"/>
      <c r="AM127" s="249"/>
      <c r="AN127" s="249"/>
      <c r="AO127" s="249"/>
      <c r="AP127" s="249"/>
      <c r="AQ127" s="249"/>
      <c r="AR127" s="249"/>
      <c r="AS127" s="249"/>
      <c r="AT127" s="249"/>
      <c r="AU127" s="249"/>
      <c r="AV127" s="249"/>
      <c r="AW127" s="249"/>
      <c r="AX127" s="249"/>
    </row>
    <row r="128" spans="9:50">
      <c r="I128" s="249"/>
      <c r="J128" s="249"/>
      <c r="K128" s="249"/>
      <c r="L128" s="249"/>
      <c r="M128" s="249"/>
      <c r="N128" s="249"/>
      <c r="O128" s="249"/>
      <c r="P128" s="249"/>
      <c r="Q128" s="249"/>
      <c r="R128" s="249"/>
      <c r="S128" s="249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49"/>
      <c r="AE128" s="249"/>
      <c r="AF128" s="249"/>
      <c r="AG128" s="249"/>
      <c r="AH128" s="249"/>
      <c r="AI128" s="249"/>
      <c r="AJ128" s="249"/>
      <c r="AK128" s="249"/>
      <c r="AL128" s="249"/>
      <c r="AM128" s="249"/>
      <c r="AN128" s="249"/>
      <c r="AO128" s="249"/>
      <c r="AP128" s="249"/>
      <c r="AQ128" s="249"/>
      <c r="AR128" s="249"/>
      <c r="AS128" s="249"/>
      <c r="AT128" s="249"/>
      <c r="AU128" s="249"/>
      <c r="AV128" s="249"/>
      <c r="AW128" s="249"/>
      <c r="AX128" s="249"/>
    </row>
    <row r="129" spans="9:50">
      <c r="I129" s="249"/>
      <c r="J129" s="249"/>
      <c r="K129" s="249"/>
      <c r="L129" s="249"/>
      <c r="M129" s="249"/>
      <c r="N129" s="249"/>
      <c r="O129" s="249"/>
      <c r="P129" s="249"/>
      <c r="Q129" s="249"/>
      <c r="R129" s="249"/>
      <c r="S129" s="249"/>
      <c r="T129" s="249"/>
      <c r="U129" s="249"/>
      <c r="V129" s="249"/>
      <c r="W129" s="249"/>
      <c r="X129" s="249"/>
      <c r="Y129" s="249"/>
      <c r="Z129" s="249"/>
      <c r="AA129" s="249"/>
      <c r="AB129" s="249"/>
      <c r="AC129" s="249"/>
      <c r="AD129" s="249"/>
      <c r="AE129" s="249"/>
      <c r="AF129" s="249"/>
      <c r="AG129" s="249"/>
      <c r="AH129" s="249"/>
      <c r="AI129" s="249"/>
      <c r="AJ129" s="249"/>
      <c r="AK129" s="249"/>
      <c r="AL129" s="249"/>
      <c r="AM129" s="249"/>
      <c r="AN129" s="249"/>
      <c r="AO129" s="249"/>
      <c r="AP129" s="249"/>
      <c r="AQ129" s="249"/>
      <c r="AR129" s="249"/>
      <c r="AS129" s="249"/>
      <c r="AT129" s="249"/>
      <c r="AU129" s="249"/>
      <c r="AV129" s="249"/>
      <c r="AW129" s="249"/>
      <c r="AX129" s="249"/>
    </row>
    <row r="130" spans="9:50">
      <c r="I130" s="249"/>
      <c r="J130" s="249"/>
      <c r="K130" s="249"/>
      <c r="L130" s="249"/>
      <c r="M130" s="249"/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249"/>
      <c r="AJ130" s="249"/>
      <c r="AK130" s="249"/>
      <c r="AL130" s="249"/>
      <c r="AM130" s="249"/>
      <c r="AN130" s="249"/>
      <c r="AO130" s="249"/>
      <c r="AP130" s="249"/>
      <c r="AQ130" s="249"/>
      <c r="AR130" s="249"/>
      <c r="AS130" s="249"/>
      <c r="AT130" s="249"/>
      <c r="AU130" s="249"/>
      <c r="AV130" s="249"/>
      <c r="AW130" s="249"/>
      <c r="AX130" s="249"/>
    </row>
    <row r="131" spans="9:50">
      <c r="I131" s="249"/>
      <c r="J131" s="249"/>
      <c r="K131" s="249"/>
      <c r="L131" s="249"/>
      <c r="M131" s="249"/>
      <c r="N131" s="249"/>
      <c r="O131" s="249"/>
      <c r="P131" s="249"/>
      <c r="Q131" s="249"/>
      <c r="R131" s="249"/>
      <c r="S131" s="249"/>
      <c r="T131" s="249"/>
      <c r="U131" s="249"/>
      <c r="V131" s="249"/>
      <c r="W131" s="249"/>
      <c r="X131" s="249"/>
      <c r="Y131" s="249"/>
      <c r="Z131" s="249"/>
      <c r="AA131" s="249"/>
      <c r="AB131" s="249"/>
      <c r="AC131" s="249"/>
      <c r="AD131" s="249"/>
      <c r="AE131" s="249"/>
      <c r="AF131" s="249"/>
      <c r="AG131" s="249"/>
      <c r="AH131" s="249"/>
      <c r="AI131" s="249"/>
      <c r="AJ131" s="249"/>
      <c r="AK131" s="249"/>
      <c r="AL131" s="249"/>
      <c r="AM131" s="249"/>
      <c r="AN131" s="249"/>
      <c r="AO131" s="249"/>
      <c r="AP131" s="249"/>
      <c r="AQ131" s="249"/>
      <c r="AR131" s="249"/>
      <c r="AS131" s="249"/>
      <c r="AT131" s="249"/>
      <c r="AU131" s="249"/>
      <c r="AV131" s="249"/>
      <c r="AW131" s="249"/>
      <c r="AX131" s="249"/>
    </row>
    <row r="132" spans="9:50">
      <c r="I132" s="249"/>
      <c r="J132" s="249"/>
      <c r="K132" s="249"/>
      <c r="L132" s="249"/>
      <c r="M132" s="249"/>
      <c r="N132" s="249"/>
      <c r="O132" s="249"/>
      <c r="P132" s="249"/>
      <c r="Q132" s="249"/>
      <c r="R132" s="249"/>
      <c r="S132" s="249"/>
      <c r="T132" s="249"/>
      <c r="U132" s="249"/>
      <c r="V132" s="249"/>
      <c r="W132" s="249"/>
      <c r="X132" s="249"/>
      <c r="Y132" s="249"/>
      <c r="Z132" s="249"/>
      <c r="AA132" s="249"/>
      <c r="AB132" s="249"/>
      <c r="AC132" s="249"/>
      <c r="AD132" s="249"/>
      <c r="AE132" s="249"/>
      <c r="AF132" s="249"/>
      <c r="AG132" s="249"/>
      <c r="AH132" s="249"/>
      <c r="AI132" s="249"/>
      <c r="AJ132" s="249"/>
      <c r="AK132" s="249"/>
      <c r="AL132" s="249"/>
      <c r="AM132" s="249"/>
      <c r="AN132" s="249"/>
      <c r="AO132" s="249"/>
      <c r="AP132" s="249"/>
      <c r="AQ132" s="249"/>
      <c r="AR132" s="249"/>
      <c r="AS132" s="249"/>
      <c r="AT132" s="249"/>
      <c r="AU132" s="249"/>
      <c r="AV132" s="249"/>
      <c r="AW132" s="249"/>
      <c r="AX132" s="249"/>
    </row>
    <row r="133" spans="9:50">
      <c r="I133" s="249"/>
      <c r="J133" s="249"/>
      <c r="K133" s="249"/>
      <c r="L133" s="249"/>
      <c r="M133" s="249"/>
      <c r="N133" s="249"/>
      <c r="O133" s="249"/>
      <c r="P133" s="249"/>
      <c r="Q133" s="249"/>
      <c r="R133" s="249"/>
      <c r="S133" s="249"/>
      <c r="T133" s="249"/>
      <c r="U133" s="249"/>
      <c r="V133" s="249"/>
      <c r="W133" s="249"/>
      <c r="X133" s="249"/>
      <c r="Y133" s="249"/>
      <c r="Z133" s="249"/>
      <c r="AA133" s="249"/>
      <c r="AB133" s="249"/>
      <c r="AC133" s="249"/>
      <c r="AD133" s="249"/>
      <c r="AE133" s="249"/>
      <c r="AF133" s="249"/>
      <c r="AG133" s="249"/>
      <c r="AH133" s="249"/>
      <c r="AI133" s="249"/>
      <c r="AJ133" s="249"/>
      <c r="AK133" s="249"/>
      <c r="AL133" s="249"/>
      <c r="AM133" s="249"/>
      <c r="AN133" s="249"/>
      <c r="AO133" s="249"/>
      <c r="AP133" s="249"/>
      <c r="AQ133" s="249"/>
      <c r="AR133" s="249"/>
      <c r="AS133" s="249"/>
      <c r="AT133" s="249"/>
      <c r="AU133" s="249"/>
      <c r="AV133" s="249"/>
      <c r="AW133" s="249"/>
      <c r="AX133" s="249"/>
    </row>
    <row r="134" spans="9:50">
      <c r="I134" s="249"/>
      <c r="J134" s="249"/>
      <c r="K134" s="249"/>
      <c r="L134" s="249"/>
      <c r="M134" s="249"/>
      <c r="N134" s="249"/>
      <c r="O134" s="249"/>
      <c r="P134" s="249"/>
      <c r="Q134" s="249"/>
      <c r="R134" s="249"/>
      <c r="S134" s="249"/>
      <c r="T134" s="249"/>
      <c r="U134" s="249"/>
      <c r="V134" s="249"/>
      <c r="W134" s="249"/>
      <c r="X134" s="249"/>
      <c r="Y134" s="249"/>
      <c r="Z134" s="249"/>
      <c r="AA134" s="249"/>
      <c r="AB134" s="249"/>
      <c r="AC134" s="249"/>
      <c r="AD134" s="249"/>
      <c r="AE134" s="249"/>
      <c r="AF134" s="249"/>
      <c r="AG134" s="249"/>
      <c r="AH134" s="249"/>
      <c r="AI134" s="249"/>
      <c r="AJ134" s="249"/>
      <c r="AK134" s="249"/>
      <c r="AL134" s="249"/>
      <c r="AM134" s="249"/>
      <c r="AN134" s="249"/>
      <c r="AO134" s="249"/>
      <c r="AP134" s="249"/>
      <c r="AQ134" s="249"/>
      <c r="AR134" s="249"/>
      <c r="AS134" s="249"/>
      <c r="AT134" s="249"/>
      <c r="AU134" s="249"/>
      <c r="AV134" s="249"/>
      <c r="AW134" s="249"/>
      <c r="AX134" s="249"/>
    </row>
    <row r="135" spans="9:50">
      <c r="I135" s="249"/>
      <c r="J135" s="249"/>
      <c r="K135" s="249"/>
      <c r="L135" s="249"/>
      <c r="M135" s="249"/>
      <c r="N135" s="249"/>
      <c r="O135" s="249"/>
      <c r="P135" s="249"/>
      <c r="Q135" s="249"/>
      <c r="R135" s="249"/>
      <c r="S135" s="249"/>
      <c r="T135" s="249"/>
      <c r="U135" s="249"/>
      <c r="V135" s="249"/>
      <c r="W135" s="249"/>
      <c r="X135" s="249"/>
      <c r="Y135" s="249"/>
      <c r="Z135" s="249"/>
      <c r="AA135" s="249"/>
      <c r="AB135" s="249"/>
      <c r="AC135" s="249"/>
      <c r="AD135" s="249"/>
      <c r="AE135" s="249"/>
      <c r="AF135" s="249"/>
      <c r="AG135" s="249"/>
      <c r="AH135" s="249"/>
      <c r="AI135" s="249"/>
      <c r="AJ135" s="249"/>
      <c r="AK135" s="249"/>
      <c r="AL135" s="249"/>
      <c r="AM135" s="249"/>
      <c r="AN135" s="249"/>
      <c r="AO135" s="249"/>
      <c r="AP135" s="249"/>
      <c r="AQ135" s="249"/>
      <c r="AR135" s="249"/>
      <c r="AS135" s="249"/>
      <c r="AT135" s="249"/>
      <c r="AU135" s="249"/>
      <c r="AV135" s="249"/>
      <c r="AW135" s="249"/>
      <c r="AX135" s="249"/>
    </row>
    <row r="136" spans="9:50">
      <c r="I136" s="249"/>
      <c r="J136" s="249"/>
      <c r="K136" s="249"/>
      <c r="L136" s="249"/>
      <c r="M136" s="249"/>
      <c r="N136" s="249"/>
      <c r="O136" s="249"/>
      <c r="P136" s="249"/>
      <c r="Q136" s="249"/>
      <c r="R136" s="249"/>
      <c r="S136" s="249"/>
      <c r="T136" s="249"/>
      <c r="U136" s="249"/>
      <c r="V136" s="249"/>
      <c r="W136" s="249"/>
      <c r="X136" s="249"/>
      <c r="Y136" s="249"/>
      <c r="Z136" s="249"/>
      <c r="AA136" s="249"/>
      <c r="AB136" s="249"/>
      <c r="AC136" s="249"/>
      <c r="AD136" s="249"/>
      <c r="AE136" s="249"/>
      <c r="AF136" s="249"/>
      <c r="AG136" s="249"/>
      <c r="AH136" s="249"/>
      <c r="AI136" s="249"/>
      <c r="AJ136" s="249"/>
      <c r="AK136" s="249"/>
      <c r="AL136" s="249"/>
      <c r="AM136" s="249"/>
      <c r="AN136" s="249"/>
      <c r="AO136" s="249"/>
      <c r="AP136" s="249"/>
      <c r="AQ136" s="249"/>
      <c r="AR136" s="249"/>
      <c r="AS136" s="249"/>
      <c r="AT136" s="249"/>
      <c r="AU136" s="249"/>
      <c r="AV136" s="249"/>
      <c r="AW136" s="249"/>
      <c r="AX136" s="249"/>
    </row>
    <row r="137" spans="9:50">
      <c r="I137" s="249"/>
      <c r="J137" s="249"/>
      <c r="K137" s="249"/>
      <c r="L137" s="249"/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Z137" s="249"/>
      <c r="AA137" s="249"/>
      <c r="AB137" s="249"/>
      <c r="AC137" s="249"/>
      <c r="AD137" s="249"/>
      <c r="AE137" s="249"/>
      <c r="AF137" s="249"/>
      <c r="AG137" s="249"/>
      <c r="AH137" s="249"/>
      <c r="AI137" s="249"/>
      <c r="AJ137" s="249"/>
      <c r="AK137" s="249"/>
      <c r="AL137" s="249"/>
      <c r="AM137" s="249"/>
      <c r="AN137" s="249"/>
      <c r="AO137" s="249"/>
      <c r="AP137" s="249"/>
      <c r="AQ137" s="249"/>
      <c r="AR137" s="249"/>
      <c r="AS137" s="249"/>
      <c r="AT137" s="249"/>
      <c r="AU137" s="249"/>
      <c r="AV137" s="249"/>
      <c r="AW137" s="249"/>
      <c r="AX137" s="249"/>
    </row>
    <row r="138" spans="9:50"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  <c r="AJ138" s="249"/>
      <c r="AK138" s="249"/>
      <c r="AL138" s="249"/>
      <c r="AM138" s="249"/>
      <c r="AN138" s="249"/>
      <c r="AO138" s="249"/>
      <c r="AP138" s="249"/>
      <c r="AQ138" s="249"/>
      <c r="AR138" s="249"/>
      <c r="AS138" s="249"/>
      <c r="AT138" s="249"/>
      <c r="AU138" s="249"/>
      <c r="AV138" s="249"/>
      <c r="AW138" s="249"/>
      <c r="AX138" s="249"/>
    </row>
    <row r="139" spans="9:50">
      <c r="I139" s="249"/>
      <c r="J139" s="249"/>
      <c r="K139" s="249"/>
      <c r="L139" s="249"/>
      <c r="M139" s="249"/>
      <c r="N139" s="249"/>
      <c r="O139" s="249"/>
      <c r="P139" s="249"/>
      <c r="Q139" s="249"/>
      <c r="R139" s="249"/>
      <c r="S139" s="249"/>
      <c r="T139" s="249"/>
      <c r="U139" s="249"/>
      <c r="V139" s="249"/>
      <c r="W139" s="249"/>
      <c r="X139" s="249"/>
      <c r="Y139" s="249"/>
      <c r="Z139" s="249"/>
      <c r="AA139" s="249"/>
      <c r="AB139" s="249"/>
      <c r="AC139" s="249"/>
      <c r="AD139" s="249"/>
      <c r="AE139" s="249"/>
      <c r="AF139" s="249"/>
      <c r="AG139" s="249"/>
      <c r="AH139" s="249"/>
      <c r="AI139" s="249"/>
      <c r="AJ139" s="249"/>
      <c r="AK139" s="249"/>
      <c r="AL139" s="249"/>
      <c r="AM139" s="249"/>
      <c r="AN139" s="249"/>
      <c r="AO139" s="249"/>
      <c r="AP139" s="249"/>
      <c r="AQ139" s="249"/>
      <c r="AR139" s="249"/>
      <c r="AS139" s="249"/>
      <c r="AT139" s="249"/>
      <c r="AU139" s="249"/>
      <c r="AV139" s="249"/>
      <c r="AW139" s="249"/>
      <c r="AX139" s="249"/>
    </row>
    <row r="140" spans="9:50">
      <c r="I140" s="249"/>
      <c r="J140" s="249"/>
      <c r="K140" s="249"/>
      <c r="L140" s="249"/>
      <c r="M140" s="249"/>
      <c r="N140" s="249"/>
      <c r="O140" s="249"/>
      <c r="P140" s="249"/>
      <c r="Q140" s="249"/>
      <c r="R140" s="249"/>
      <c r="S140" s="249"/>
      <c r="T140" s="249"/>
      <c r="U140" s="249"/>
      <c r="V140" s="249"/>
      <c r="W140" s="249"/>
      <c r="X140" s="249"/>
      <c r="Y140" s="249"/>
      <c r="Z140" s="249"/>
      <c r="AA140" s="249"/>
      <c r="AB140" s="249"/>
      <c r="AC140" s="249"/>
      <c r="AD140" s="249"/>
      <c r="AE140" s="249"/>
      <c r="AF140" s="249"/>
      <c r="AG140" s="249"/>
      <c r="AH140" s="249"/>
      <c r="AI140" s="249"/>
      <c r="AJ140" s="249"/>
      <c r="AK140" s="249"/>
      <c r="AL140" s="249"/>
      <c r="AM140" s="249"/>
      <c r="AN140" s="249"/>
      <c r="AO140" s="249"/>
      <c r="AP140" s="249"/>
      <c r="AQ140" s="249"/>
      <c r="AR140" s="249"/>
      <c r="AS140" s="249"/>
      <c r="AT140" s="249"/>
      <c r="AU140" s="249"/>
      <c r="AV140" s="249"/>
      <c r="AW140" s="249"/>
      <c r="AX140" s="249"/>
    </row>
    <row r="141" spans="9:50"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49"/>
      <c r="Y141" s="249"/>
      <c r="Z141" s="249"/>
      <c r="AA141" s="249"/>
      <c r="AB141" s="249"/>
      <c r="AC141" s="249"/>
      <c r="AD141" s="249"/>
      <c r="AE141" s="249"/>
      <c r="AF141" s="249"/>
      <c r="AG141" s="249"/>
      <c r="AH141" s="249"/>
      <c r="AI141" s="249"/>
      <c r="AJ141" s="249"/>
      <c r="AK141" s="249"/>
      <c r="AL141" s="249"/>
      <c r="AM141" s="249"/>
      <c r="AN141" s="249"/>
      <c r="AO141" s="249"/>
      <c r="AP141" s="249"/>
      <c r="AQ141" s="249"/>
      <c r="AR141" s="249"/>
      <c r="AS141" s="249"/>
      <c r="AT141" s="249"/>
      <c r="AU141" s="249"/>
      <c r="AV141" s="249"/>
      <c r="AW141" s="249"/>
      <c r="AX141" s="249"/>
    </row>
    <row r="142" spans="9:50">
      <c r="I142" s="249"/>
      <c r="J142" s="249"/>
      <c r="K142" s="249"/>
      <c r="L142" s="249"/>
      <c r="M142" s="249"/>
      <c r="N142" s="249"/>
      <c r="O142" s="249"/>
      <c r="P142" s="249"/>
      <c r="Q142" s="249"/>
      <c r="R142" s="249"/>
      <c r="S142" s="249"/>
      <c r="T142" s="249"/>
      <c r="U142" s="249"/>
      <c r="V142" s="249"/>
      <c r="W142" s="249"/>
      <c r="X142" s="249"/>
      <c r="Y142" s="249"/>
      <c r="Z142" s="249"/>
      <c r="AA142" s="249"/>
      <c r="AB142" s="249"/>
      <c r="AC142" s="249"/>
      <c r="AD142" s="249"/>
      <c r="AE142" s="249"/>
      <c r="AF142" s="249"/>
      <c r="AG142" s="249"/>
      <c r="AH142" s="249"/>
      <c r="AI142" s="249"/>
      <c r="AJ142" s="249"/>
      <c r="AK142" s="249"/>
      <c r="AL142" s="249"/>
      <c r="AM142" s="249"/>
      <c r="AN142" s="249"/>
      <c r="AO142" s="249"/>
      <c r="AP142" s="249"/>
      <c r="AQ142" s="249"/>
      <c r="AR142" s="249"/>
      <c r="AS142" s="249"/>
      <c r="AT142" s="249"/>
      <c r="AU142" s="249"/>
      <c r="AV142" s="249"/>
      <c r="AW142" s="249"/>
      <c r="AX142" s="249"/>
    </row>
    <row r="143" spans="9:50">
      <c r="I143" s="249"/>
      <c r="J143" s="249"/>
      <c r="K143" s="249"/>
      <c r="L143" s="249"/>
      <c r="M143" s="249"/>
      <c r="N143" s="249"/>
      <c r="O143" s="249"/>
      <c r="P143" s="249"/>
      <c r="Q143" s="249"/>
      <c r="R143" s="249"/>
      <c r="S143" s="249"/>
      <c r="T143" s="249"/>
      <c r="U143" s="249"/>
      <c r="V143" s="249"/>
      <c r="W143" s="249"/>
      <c r="X143" s="249"/>
      <c r="Y143" s="249"/>
      <c r="Z143" s="249"/>
      <c r="AA143" s="249"/>
      <c r="AB143" s="249"/>
      <c r="AC143" s="249"/>
      <c r="AD143" s="249"/>
      <c r="AE143" s="249"/>
      <c r="AF143" s="249"/>
      <c r="AG143" s="249"/>
      <c r="AH143" s="249"/>
      <c r="AI143" s="249"/>
      <c r="AJ143" s="249"/>
      <c r="AK143" s="249"/>
      <c r="AL143" s="249"/>
      <c r="AM143" s="249"/>
      <c r="AN143" s="249"/>
      <c r="AO143" s="249"/>
      <c r="AP143" s="249"/>
      <c r="AQ143" s="249"/>
      <c r="AR143" s="249"/>
      <c r="AS143" s="249"/>
      <c r="AT143" s="249"/>
      <c r="AU143" s="249"/>
      <c r="AV143" s="249"/>
      <c r="AW143" s="249"/>
      <c r="AX143" s="249"/>
    </row>
    <row r="144" spans="9:50">
      <c r="I144" s="249"/>
      <c r="J144" s="249"/>
      <c r="K144" s="249"/>
      <c r="L144" s="249"/>
      <c r="M144" s="249"/>
      <c r="N144" s="249"/>
      <c r="O144" s="249"/>
      <c r="P144" s="249"/>
      <c r="Q144" s="249"/>
      <c r="R144" s="249"/>
      <c r="S144" s="249"/>
      <c r="T144" s="249"/>
      <c r="U144" s="249"/>
      <c r="V144" s="249"/>
      <c r="W144" s="249"/>
      <c r="X144" s="249"/>
      <c r="Y144" s="249"/>
      <c r="Z144" s="249"/>
      <c r="AA144" s="249"/>
      <c r="AB144" s="249"/>
      <c r="AC144" s="249"/>
      <c r="AD144" s="249"/>
      <c r="AE144" s="249"/>
      <c r="AF144" s="249"/>
      <c r="AG144" s="249"/>
      <c r="AH144" s="249"/>
      <c r="AI144" s="249"/>
      <c r="AJ144" s="249"/>
      <c r="AK144" s="249"/>
      <c r="AL144" s="249"/>
      <c r="AM144" s="249"/>
      <c r="AN144" s="249"/>
      <c r="AO144" s="249"/>
      <c r="AP144" s="249"/>
      <c r="AQ144" s="249"/>
      <c r="AR144" s="249"/>
      <c r="AS144" s="249"/>
      <c r="AT144" s="249"/>
      <c r="AU144" s="249"/>
      <c r="AV144" s="249"/>
      <c r="AW144" s="249"/>
      <c r="AX144" s="249"/>
    </row>
    <row r="145" spans="9:50">
      <c r="I145" s="249"/>
      <c r="J145" s="249"/>
      <c r="K145" s="249"/>
      <c r="L145" s="249"/>
      <c r="M145" s="249"/>
      <c r="N145" s="249"/>
      <c r="O145" s="249"/>
      <c r="P145" s="249"/>
      <c r="Q145" s="249"/>
      <c r="R145" s="249"/>
      <c r="S145" s="249"/>
      <c r="T145" s="249"/>
      <c r="U145" s="249"/>
      <c r="V145" s="249"/>
      <c r="W145" s="249"/>
      <c r="X145" s="249"/>
      <c r="Y145" s="249"/>
      <c r="Z145" s="249"/>
      <c r="AA145" s="249"/>
      <c r="AB145" s="249"/>
      <c r="AC145" s="249"/>
      <c r="AD145" s="249"/>
      <c r="AE145" s="249"/>
      <c r="AF145" s="249"/>
      <c r="AG145" s="249"/>
      <c r="AH145" s="249"/>
      <c r="AI145" s="249"/>
      <c r="AJ145" s="249"/>
      <c r="AK145" s="249"/>
      <c r="AL145" s="249"/>
      <c r="AM145" s="249"/>
      <c r="AN145" s="249"/>
      <c r="AO145" s="249"/>
      <c r="AP145" s="249"/>
      <c r="AQ145" s="249"/>
      <c r="AR145" s="249"/>
      <c r="AS145" s="249"/>
      <c r="AT145" s="249"/>
      <c r="AU145" s="249"/>
      <c r="AV145" s="249"/>
      <c r="AW145" s="249"/>
      <c r="AX145" s="249"/>
    </row>
    <row r="146" spans="9:50"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49"/>
      <c r="W146" s="249"/>
      <c r="X146" s="249"/>
      <c r="Y146" s="249"/>
      <c r="Z146" s="249"/>
      <c r="AA146" s="249"/>
      <c r="AB146" s="249"/>
      <c r="AC146" s="249"/>
      <c r="AD146" s="249"/>
      <c r="AE146" s="249"/>
      <c r="AF146" s="249"/>
      <c r="AG146" s="249"/>
      <c r="AH146" s="249"/>
      <c r="AI146" s="249"/>
      <c r="AJ146" s="249"/>
      <c r="AK146" s="249"/>
      <c r="AL146" s="249"/>
      <c r="AM146" s="249"/>
      <c r="AN146" s="249"/>
      <c r="AO146" s="249"/>
      <c r="AP146" s="249"/>
      <c r="AQ146" s="249"/>
      <c r="AR146" s="249"/>
      <c r="AS146" s="249"/>
      <c r="AT146" s="249"/>
      <c r="AU146" s="249"/>
      <c r="AV146" s="249"/>
      <c r="AW146" s="249"/>
      <c r="AX146" s="249"/>
    </row>
    <row r="147" spans="9:50">
      <c r="I147" s="249"/>
      <c r="J147" s="249"/>
      <c r="K147" s="249"/>
      <c r="L147" s="249"/>
      <c r="M147" s="249"/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249"/>
      <c r="AI147" s="249"/>
      <c r="AJ147" s="249"/>
      <c r="AK147" s="249"/>
      <c r="AL147" s="249"/>
      <c r="AM147" s="249"/>
      <c r="AN147" s="249"/>
      <c r="AO147" s="249"/>
      <c r="AP147" s="249"/>
      <c r="AQ147" s="249"/>
      <c r="AR147" s="249"/>
      <c r="AS147" s="249"/>
      <c r="AT147" s="249"/>
      <c r="AU147" s="249"/>
      <c r="AV147" s="249"/>
      <c r="AW147" s="249"/>
      <c r="AX147" s="249"/>
    </row>
    <row r="148" spans="9:50">
      <c r="I148" s="249"/>
      <c r="J148" s="249"/>
      <c r="K148" s="249"/>
      <c r="L148" s="249"/>
      <c r="M148" s="249"/>
      <c r="N148" s="249"/>
      <c r="O148" s="249"/>
      <c r="P148" s="249"/>
      <c r="Q148" s="249"/>
      <c r="R148" s="249"/>
      <c r="S148" s="249"/>
      <c r="T148" s="249"/>
      <c r="U148" s="249"/>
      <c r="V148" s="249"/>
      <c r="W148" s="249"/>
      <c r="X148" s="249"/>
      <c r="Y148" s="249"/>
      <c r="Z148" s="249"/>
      <c r="AA148" s="249"/>
      <c r="AB148" s="249"/>
      <c r="AC148" s="249"/>
      <c r="AD148" s="249"/>
      <c r="AE148" s="249"/>
      <c r="AF148" s="249"/>
      <c r="AG148" s="249"/>
      <c r="AH148" s="249"/>
      <c r="AI148" s="249"/>
      <c r="AJ148" s="249"/>
      <c r="AK148" s="249"/>
      <c r="AL148" s="249"/>
      <c r="AM148" s="249"/>
      <c r="AN148" s="249"/>
      <c r="AO148" s="249"/>
      <c r="AP148" s="249"/>
      <c r="AQ148" s="249"/>
      <c r="AR148" s="249"/>
      <c r="AS148" s="249"/>
      <c r="AT148" s="249"/>
      <c r="AU148" s="249"/>
      <c r="AV148" s="249"/>
      <c r="AW148" s="249"/>
      <c r="AX148" s="249"/>
    </row>
    <row r="149" spans="9:50">
      <c r="I149" s="249"/>
      <c r="J149" s="249"/>
      <c r="K149" s="249"/>
      <c r="L149" s="249"/>
      <c r="M149" s="249"/>
      <c r="N149" s="249"/>
      <c r="O149" s="249"/>
      <c r="P149" s="249"/>
      <c r="Q149" s="249"/>
      <c r="R149" s="249"/>
      <c r="S149" s="249"/>
      <c r="T149" s="249"/>
      <c r="U149" s="249"/>
      <c r="V149" s="249"/>
      <c r="W149" s="249"/>
      <c r="X149" s="249"/>
      <c r="Y149" s="249"/>
      <c r="Z149" s="249"/>
      <c r="AA149" s="249"/>
      <c r="AB149" s="249"/>
      <c r="AC149" s="249"/>
      <c r="AD149" s="249"/>
      <c r="AE149" s="249"/>
      <c r="AF149" s="249"/>
      <c r="AG149" s="249"/>
      <c r="AH149" s="249"/>
      <c r="AI149" s="249"/>
      <c r="AJ149" s="249"/>
      <c r="AK149" s="249"/>
      <c r="AL149" s="249"/>
      <c r="AM149" s="249"/>
      <c r="AN149" s="249"/>
      <c r="AO149" s="249"/>
      <c r="AP149" s="249"/>
      <c r="AQ149" s="249"/>
      <c r="AR149" s="249"/>
      <c r="AS149" s="249"/>
      <c r="AT149" s="249"/>
      <c r="AU149" s="249"/>
      <c r="AV149" s="249"/>
      <c r="AW149" s="249"/>
      <c r="AX149" s="249"/>
    </row>
    <row r="150" spans="9:50">
      <c r="I150" s="249"/>
      <c r="J150" s="249"/>
      <c r="K150" s="249"/>
      <c r="L150" s="249"/>
      <c r="M150" s="249"/>
      <c r="N150" s="249"/>
      <c r="O150" s="249"/>
      <c r="P150" s="249"/>
      <c r="Q150" s="249"/>
      <c r="R150" s="249"/>
      <c r="S150" s="249"/>
      <c r="T150" s="249"/>
      <c r="U150" s="249"/>
      <c r="V150" s="249"/>
      <c r="W150" s="249"/>
      <c r="X150" s="249"/>
      <c r="Y150" s="249"/>
      <c r="Z150" s="249"/>
      <c r="AA150" s="249"/>
      <c r="AB150" s="249"/>
      <c r="AC150" s="249"/>
      <c r="AD150" s="249"/>
      <c r="AE150" s="249"/>
      <c r="AF150" s="249"/>
      <c r="AG150" s="249"/>
      <c r="AH150" s="249"/>
      <c r="AI150" s="249"/>
      <c r="AJ150" s="249"/>
      <c r="AK150" s="249"/>
      <c r="AL150" s="249"/>
      <c r="AM150" s="249"/>
      <c r="AN150" s="249"/>
      <c r="AO150" s="249"/>
      <c r="AP150" s="249"/>
      <c r="AQ150" s="249"/>
      <c r="AR150" s="249"/>
      <c r="AS150" s="249"/>
      <c r="AT150" s="249"/>
      <c r="AU150" s="249"/>
      <c r="AV150" s="249"/>
      <c r="AW150" s="249"/>
      <c r="AX150" s="249"/>
    </row>
    <row r="151" spans="9:50">
      <c r="I151" s="249"/>
      <c r="J151" s="249"/>
      <c r="K151" s="249"/>
      <c r="L151" s="249"/>
      <c r="M151" s="249"/>
      <c r="N151" s="249"/>
      <c r="O151" s="249"/>
      <c r="P151" s="249"/>
      <c r="Q151" s="249"/>
      <c r="R151" s="249"/>
      <c r="S151" s="249"/>
      <c r="T151" s="249"/>
      <c r="U151" s="249"/>
      <c r="V151" s="249"/>
      <c r="W151" s="249"/>
      <c r="X151" s="249"/>
      <c r="Y151" s="249"/>
      <c r="Z151" s="249"/>
      <c r="AA151" s="249"/>
      <c r="AB151" s="249"/>
      <c r="AC151" s="249"/>
      <c r="AD151" s="249"/>
      <c r="AE151" s="249"/>
      <c r="AF151" s="249"/>
      <c r="AG151" s="249"/>
      <c r="AH151" s="249"/>
      <c r="AI151" s="249"/>
      <c r="AJ151" s="249"/>
      <c r="AK151" s="249"/>
      <c r="AL151" s="249"/>
      <c r="AM151" s="249"/>
      <c r="AN151" s="249"/>
      <c r="AO151" s="249"/>
      <c r="AP151" s="249"/>
      <c r="AQ151" s="249"/>
      <c r="AR151" s="249"/>
      <c r="AS151" s="249"/>
      <c r="AT151" s="249"/>
      <c r="AU151" s="249"/>
      <c r="AV151" s="249"/>
      <c r="AW151" s="249"/>
      <c r="AX151" s="249"/>
    </row>
    <row r="152" spans="9:50">
      <c r="I152" s="249"/>
      <c r="J152" s="249"/>
      <c r="K152" s="249"/>
      <c r="L152" s="249"/>
      <c r="M152" s="249"/>
      <c r="N152" s="249"/>
      <c r="O152" s="249"/>
      <c r="P152" s="249"/>
      <c r="Q152" s="249"/>
      <c r="R152" s="249"/>
      <c r="S152" s="249"/>
      <c r="T152" s="249"/>
      <c r="U152" s="249"/>
      <c r="V152" s="249"/>
      <c r="W152" s="249"/>
      <c r="X152" s="249"/>
      <c r="Y152" s="249"/>
      <c r="Z152" s="249"/>
      <c r="AA152" s="249"/>
      <c r="AB152" s="249"/>
      <c r="AC152" s="249"/>
      <c r="AD152" s="249"/>
      <c r="AE152" s="249"/>
      <c r="AF152" s="249"/>
      <c r="AG152" s="249"/>
      <c r="AH152" s="249"/>
      <c r="AI152" s="249"/>
      <c r="AJ152" s="249"/>
      <c r="AK152" s="249"/>
      <c r="AL152" s="249"/>
      <c r="AM152" s="249"/>
      <c r="AN152" s="249"/>
      <c r="AO152" s="249"/>
      <c r="AP152" s="249"/>
      <c r="AQ152" s="249"/>
      <c r="AR152" s="249"/>
      <c r="AS152" s="249"/>
      <c r="AT152" s="249"/>
      <c r="AU152" s="249"/>
      <c r="AV152" s="249"/>
      <c r="AW152" s="249"/>
      <c r="AX152" s="249"/>
    </row>
    <row r="153" spans="9:50">
      <c r="I153" s="249"/>
      <c r="J153" s="249"/>
      <c r="K153" s="249"/>
      <c r="L153" s="249"/>
      <c r="M153" s="249"/>
      <c r="N153" s="249"/>
      <c r="O153" s="249"/>
      <c r="P153" s="249"/>
      <c r="Q153" s="249"/>
      <c r="R153" s="249"/>
      <c r="S153" s="249"/>
      <c r="T153" s="249"/>
      <c r="U153" s="249"/>
      <c r="V153" s="249"/>
      <c r="W153" s="249"/>
      <c r="X153" s="249"/>
      <c r="Y153" s="249"/>
      <c r="Z153" s="249"/>
      <c r="AA153" s="249"/>
      <c r="AB153" s="249"/>
      <c r="AC153" s="249"/>
      <c r="AD153" s="249"/>
      <c r="AE153" s="249"/>
      <c r="AF153" s="249"/>
      <c r="AG153" s="249"/>
      <c r="AH153" s="249"/>
      <c r="AI153" s="249"/>
      <c r="AJ153" s="249"/>
      <c r="AK153" s="249"/>
      <c r="AL153" s="249"/>
      <c r="AM153" s="249"/>
      <c r="AN153" s="249"/>
      <c r="AO153" s="249"/>
      <c r="AP153" s="249"/>
      <c r="AQ153" s="249"/>
      <c r="AR153" s="249"/>
      <c r="AS153" s="249"/>
      <c r="AT153" s="249"/>
      <c r="AU153" s="249"/>
      <c r="AV153" s="249"/>
      <c r="AW153" s="249"/>
      <c r="AX153" s="249"/>
    </row>
    <row r="154" spans="9:50">
      <c r="I154" s="249"/>
      <c r="J154" s="249"/>
      <c r="K154" s="249"/>
      <c r="L154" s="249"/>
      <c r="M154" s="249"/>
      <c r="N154" s="249"/>
      <c r="O154" s="249"/>
      <c r="P154" s="249"/>
      <c r="Q154" s="249"/>
      <c r="R154" s="249"/>
      <c r="S154" s="249"/>
      <c r="T154" s="249"/>
      <c r="U154" s="249"/>
      <c r="V154" s="249"/>
      <c r="W154" s="249"/>
      <c r="X154" s="249"/>
      <c r="Y154" s="249"/>
      <c r="Z154" s="249"/>
      <c r="AA154" s="249"/>
      <c r="AB154" s="249"/>
      <c r="AC154" s="249"/>
      <c r="AD154" s="249"/>
      <c r="AE154" s="249"/>
      <c r="AF154" s="249"/>
      <c r="AG154" s="249"/>
      <c r="AH154" s="249"/>
      <c r="AI154" s="249"/>
      <c r="AJ154" s="249"/>
      <c r="AK154" s="249"/>
      <c r="AL154" s="249"/>
      <c r="AM154" s="249"/>
      <c r="AN154" s="249"/>
      <c r="AO154" s="249"/>
      <c r="AP154" s="249"/>
      <c r="AQ154" s="249"/>
      <c r="AR154" s="249"/>
      <c r="AS154" s="249"/>
      <c r="AT154" s="249"/>
      <c r="AU154" s="249"/>
      <c r="AV154" s="249"/>
      <c r="AW154" s="249"/>
      <c r="AX154" s="249"/>
    </row>
    <row r="155" spans="9:50">
      <c r="I155" s="249"/>
      <c r="J155" s="249"/>
      <c r="K155" s="249"/>
      <c r="L155" s="249"/>
      <c r="M155" s="249"/>
      <c r="N155" s="249"/>
      <c r="O155" s="249"/>
      <c r="P155" s="249"/>
      <c r="Q155" s="249"/>
      <c r="R155" s="249"/>
      <c r="S155" s="249"/>
      <c r="T155" s="249"/>
      <c r="U155" s="249"/>
      <c r="V155" s="249"/>
      <c r="W155" s="249"/>
      <c r="X155" s="249"/>
      <c r="Y155" s="249"/>
      <c r="Z155" s="249"/>
      <c r="AA155" s="249"/>
      <c r="AB155" s="249"/>
      <c r="AC155" s="249"/>
      <c r="AD155" s="249"/>
      <c r="AE155" s="249"/>
      <c r="AF155" s="249"/>
      <c r="AG155" s="249"/>
      <c r="AH155" s="249"/>
      <c r="AI155" s="249"/>
      <c r="AJ155" s="249"/>
      <c r="AK155" s="249"/>
      <c r="AL155" s="249"/>
      <c r="AM155" s="249"/>
      <c r="AN155" s="249"/>
      <c r="AO155" s="249"/>
      <c r="AP155" s="249"/>
      <c r="AQ155" s="249"/>
      <c r="AR155" s="249"/>
      <c r="AS155" s="249"/>
      <c r="AT155" s="249"/>
      <c r="AU155" s="249"/>
      <c r="AV155" s="249"/>
      <c r="AW155" s="249"/>
      <c r="AX155" s="249"/>
    </row>
    <row r="156" spans="9:50">
      <c r="I156" s="249"/>
      <c r="J156" s="249"/>
      <c r="K156" s="249"/>
      <c r="L156" s="249"/>
      <c r="M156" s="249"/>
      <c r="N156" s="249"/>
      <c r="O156" s="249"/>
      <c r="P156" s="249"/>
      <c r="Q156" s="249"/>
      <c r="R156" s="249"/>
      <c r="S156" s="249"/>
      <c r="T156" s="249"/>
      <c r="U156" s="249"/>
      <c r="V156" s="249"/>
      <c r="W156" s="249"/>
      <c r="X156" s="249"/>
      <c r="Y156" s="249"/>
      <c r="Z156" s="249"/>
      <c r="AA156" s="249"/>
      <c r="AB156" s="249"/>
      <c r="AC156" s="249"/>
      <c r="AD156" s="249"/>
      <c r="AE156" s="249"/>
      <c r="AF156" s="249"/>
      <c r="AG156" s="249"/>
      <c r="AH156" s="249"/>
      <c r="AI156" s="249"/>
      <c r="AJ156" s="249"/>
      <c r="AK156" s="249"/>
      <c r="AL156" s="249"/>
      <c r="AM156" s="249"/>
      <c r="AN156" s="249"/>
      <c r="AO156" s="249"/>
      <c r="AP156" s="249"/>
      <c r="AQ156" s="249"/>
      <c r="AR156" s="249"/>
      <c r="AS156" s="249"/>
      <c r="AT156" s="249"/>
      <c r="AU156" s="249"/>
      <c r="AV156" s="249"/>
      <c r="AW156" s="249"/>
      <c r="AX156" s="249"/>
    </row>
    <row r="157" spans="9:50">
      <c r="I157" s="249"/>
      <c r="J157" s="249"/>
      <c r="K157" s="249"/>
      <c r="L157" s="249"/>
      <c r="M157" s="249"/>
      <c r="N157" s="249"/>
      <c r="O157" s="249"/>
      <c r="P157" s="249"/>
      <c r="Q157" s="249"/>
      <c r="R157" s="249"/>
      <c r="S157" s="249"/>
      <c r="T157" s="249"/>
      <c r="U157" s="249"/>
      <c r="V157" s="249"/>
      <c r="W157" s="249"/>
      <c r="X157" s="249"/>
      <c r="Y157" s="249"/>
      <c r="Z157" s="249"/>
      <c r="AA157" s="249"/>
      <c r="AB157" s="249"/>
      <c r="AC157" s="249"/>
      <c r="AD157" s="249"/>
      <c r="AE157" s="249"/>
      <c r="AF157" s="249"/>
      <c r="AG157" s="249"/>
      <c r="AH157" s="249"/>
      <c r="AI157" s="249"/>
      <c r="AJ157" s="249"/>
      <c r="AK157" s="249"/>
      <c r="AL157" s="249"/>
      <c r="AM157" s="249"/>
      <c r="AN157" s="249"/>
      <c r="AO157" s="249"/>
      <c r="AP157" s="249"/>
      <c r="AQ157" s="249"/>
      <c r="AR157" s="249"/>
      <c r="AS157" s="249"/>
      <c r="AT157" s="249"/>
      <c r="AU157" s="249"/>
      <c r="AV157" s="249"/>
      <c r="AW157" s="249"/>
      <c r="AX157" s="249"/>
    </row>
    <row r="158" spans="9:50">
      <c r="I158" s="249"/>
      <c r="J158" s="249"/>
      <c r="K158" s="249"/>
      <c r="L158" s="249"/>
      <c r="M158" s="249"/>
      <c r="N158" s="249"/>
      <c r="O158" s="249"/>
      <c r="P158" s="249"/>
      <c r="Q158" s="249"/>
      <c r="R158" s="249"/>
      <c r="S158" s="249"/>
      <c r="T158" s="249"/>
      <c r="U158" s="249"/>
      <c r="V158" s="249"/>
      <c r="W158" s="249"/>
      <c r="X158" s="249"/>
      <c r="Y158" s="249"/>
      <c r="Z158" s="249"/>
      <c r="AA158" s="249"/>
      <c r="AB158" s="249"/>
      <c r="AC158" s="249"/>
      <c r="AD158" s="249"/>
      <c r="AE158" s="249"/>
      <c r="AF158" s="249"/>
      <c r="AG158" s="249"/>
      <c r="AH158" s="249"/>
      <c r="AI158" s="249"/>
      <c r="AJ158" s="249"/>
      <c r="AK158" s="249"/>
      <c r="AL158" s="249"/>
      <c r="AM158" s="249"/>
      <c r="AN158" s="249"/>
      <c r="AO158" s="249"/>
      <c r="AP158" s="249"/>
      <c r="AQ158" s="249"/>
      <c r="AR158" s="249"/>
      <c r="AS158" s="249"/>
      <c r="AT158" s="249"/>
      <c r="AU158" s="249"/>
      <c r="AV158" s="249"/>
      <c r="AW158" s="249"/>
      <c r="AX158" s="249"/>
    </row>
    <row r="159" spans="9:50">
      <c r="I159" s="249"/>
      <c r="J159" s="249"/>
      <c r="K159" s="249"/>
      <c r="L159" s="249"/>
      <c r="M159" s="249"/>
      <c r="N159" s="249"/>
      <c r="O159" s="249"/>
      <c r="P159" s="249"/>
      <c r="Q159" s="249"/>
      <c r="R159" s="249"/>
      <c r="S159" s="249"/>
      <c r="T159" s="249"/>
      <c r="U159" s="249"/>
      <c r="V159" s="249"/>
      <c r="W159" s="249"/>
      <c r="X159" s="249"/>
      <c r="Y159" s="249"/>
      <c r="Z159" s="249"/>
      <c r="AA159" s="249"/>
      <c r="AB159" s="249"/>
      <c r="AC159" s="249"/>
      <c r="AD159" s="249"/>
      <c r="AE159" s="249"/>
      <c r="AF159" s="249"/>
      <c r="AG159" s="249"/>
      <c r="AH159" s="249"/>
      <c r="AI159" s="249"/>
      <c r="AJ159" s="249"/>
      <c r="AK159" s="249"/>
      <c r="AL159" s="249"/>
      <c r="AM159" s="249"/>
      <c r="AN159" s="249"/>
      <c r="AO159" s="249"/>
      <c r="AP159" s="249"/>
      <c r="AQ159" s="249"/>
      <c r="AR159" s="249"/>
      <c r="AS159" s="249"/>
      <c r="AT159" s="249"/>
      <c r="AU159" s="249"/>
      <c r="AV159" s="249"/>
      <c r="AW159" s="249"/>
      <c r="AX159" s="249"/>
    </row>
    <row r="160" spans="9:50">
      <c r="I160" s="249"/>
      <c r="J160" s="249"/>
      <c r="K160" s="249"/>
      <c r="L160" s="249"/>
      <c r="M160" s="249"/>
      <c r="N160" s="249"/>
      <c r="O160" s="249"/>
      <c r="P160" s="249"/>
      <c r="Q160" s="249"/>
      <c r="R160" s="249"/>
      <c r="S160" s="249"/>
      <c r="T160" s="249"/>
      <c r="U160" s="249"/>
      <c r="V160" s="249"/>
      <c r="W160" s="249"/>
      <c r="X160" s="249"/>
      <c r="Y160" s="249"/>
      <c r="Z160" s="249"/>
      <c r="AA160" s="249"/>
      <c r="AB160" s="249"/>
      <c r="AC160" s="249"/>
      <c r="AD160" s="249"/>
      <c r="AE160" s="249"/>
      <c r="AF160" s="249"/>
      <c r="AG160" s="249"/>
      <c r="AH160" s="249"/>
      <c r="AI160" s="249"/>
      <c r="AJ160" s="249"/>
      <c r="AK160" s="249"/>
      <c r="AL160" s="249"/>
      <c r="AM160" s="249"/>
      <c r="AN160" s="249"/>
      <c r="AO160" s="249"/>
      <c r="AP160" s="249"/>
      <c r="AQ160" s="249"/>
      <c r="AR160" s="249"/>
      <c r="AS160" s="249"/>
      <c r="AT160" s="249"/>
      <c r="AU160" s="249"/>
      <c r="AV160" s="249"/>
      <c r="AW160" s="249"/>
      <c r="AX160" s="249"/>
    </row>
    <row r="161" spans="9:50">
      <c r="I161" s="249"/>
      <c r="J161" s="249"/>
      <c r="K161" s="249"/>
      <c r="L161" s="249"/>
      <c r="M161" s="249"/>
      <c r="N161" s="249"/>
      <c r="O161" s="249"/>
      <c r="P161" s="249"/>
      <c r="Q161" s="249"/>
      <c r="R161" s="249"/>
      <c r="S161" s="249"/>
      <c r="T161" s="249"/>
      <c r="U161" s="249"/>
      <c r="V161" s="249"/>
      <c r="W161" s="249"/>
      <c r="X161" s="249"/>
      <c r="Y161" s="249"/>
      <c r="Z161" s="249"/>
      <c r="AA161" s="249"/>
      <c r="AB161" s="249"/>
      <c r="AC161" s="249"/>
      <c r="AD161" s="249"/>
      <c r="AE161" s="249"/>
      <c r="AF161" s="249"/>
      <c r="AG161" s="249"/>
      <c r="AH161" s="249"/>
      <c r="AI161" s="249"/>
      <c r="AJ161" s="249"/>
      <c r="AK161" s="249"/>
      <c r="AL161" s="249"/>
      <c r="AM161" s="249"/>
      <c r="AN161" s="249"/>
      <c r="AO161" s="249"/>
      <c r="AP161" s="249"/>
      <c r="AQ161" s="249"/>
      <c r="AR161" s="249"/>
      <c r="AS161" s="249"/>
      <c r="AT161" s="249"/>
      <c r="AU161" s="249"/>
      <c r="AV161" s="249"/>
      <c r="AW161" s="249"/>
      <c r="AX161" s="249"/>
    </row>
    <row r="162" spans="9:50">
      <c r="I162" s="249"/>
      <c r="J162" s="249"/>
      <c r="K162" s="249"/>
      <c r="L162" s="249"/>
      <c r="M162" s="249"/>
      <c r="N162" s="249"/>
      <c r="O162" s="249"/>
      <c r="P162" s="249"/>
      <c r="Q162" s="249"/>
      <c r="R162" s="249"/>
      <c r="S162" s="249"/>
      <c r="T162" s="249"/>
      <c r="U162" s="249"/>
      <c r="V162" s="249"/>
      <c r="W162" s="249"/>
      <c r="X162" s="249"/>
      <c r="Y162" s="249"/>
      <c r="Z162" s="249"/>
      <c r="AA162" s="249"/>
      <c r="AB162" s="249"/>
      <c r="AC162" s="249"/>
      <c r="AD162" s="249"/>
      <c r="AE162" s="249"/>
      <c r="AF162" s="249"/>
      <c r="AG162" s="249"/>
      <c r="AH162" s="249"/>
      <c r="AI162" s="249"/>
      <c r="AJ162" s="249"/>
      <c r="AK162" s="249"/>
      <c r="AL162" s="249"/>
      <c r="AM162" s="249"/>
      <c r="AN162" s="249"/>
      <c r="AO162" s="249"/>
      <c r="AP162" s="249"/>
      <c r="AQ162" s="249"/>
      <c r="AR162" s="249"/>
      <c r="AS162" s="249"/>
      <c r="AT162" s="249"/>
      <c r="AU162" s="249"/>
      <c r="AV162" s="249"/>
      <c r="AW162" s="249"/>
      <c r="AX162" s="249"/>
    </row>
    <row r="163" spans="9:50">
      <c r="I163" s="249"/>
      <c r="J163" s="249"/>
      <c r="K163" s="249"/>
      <c r="L163" s="249"/>
      <c r="M163" s="249"/>
      <c r="N163" s="249"/>
      <c r="O163" s="249"/>
      <c r="P163" s="249"/>
      <c r="Q163" s="249"/>
      <c r="R163" s="249"/>
      <c r="S163" s="249"/>
      <c r="T163" s="249"/>
      <c r="U163" s="249"/>
      <c r="V163" s="249"/>
      <c r="W163" s="249"/>
      <c r="X163" s="249"/>
      <c r="Y163" s="249"/>
      <c r="Z163" s="249"/>
      <c r="AA163" s="249"/>
      <c r="AB163" s="249"/>
      <c r="AC163" s="249"/>
      <c r="AD163" s="249"/>
      <c r="AE163" s="249"/>
      <c r="AF163" s="249"/>
      <c r="AG163" s="249"/>
      <c r="AH163" s="249"/>
      <c r="AI163" s="249"/>
      <c r="AJ163" s="249"/>
      <c r="AK163" s="249"/>
      <c r="AL163" s="249"/>
      <c r="AM163" s="249"/>
      <c r="AN163" s="249"/>
      <c r="AO163" s="249"/>
      <c r="AP163" s="249"/>
      <c r="AQ163" s="249"/>
      <c r="AR163" s="249"/>
      <c r="AS163" s="249"/>
      <c r="AT163" s="249"/>
      <c r="AU163" s="249"/>
      <c r="AV163" s="249"/>
      <c r="AW163" s="249"/>
      <c r="AX163" s="249"/>
    </row>
    <row r="164" spans="9:50">
      <c r="I164" s="249"/>
      <c r="J164" s="249"/>
      <c r="K164" s="249"/>
      <c r="L164" s="249"/>
      <c r="M164" s="249"/>
      <c r="N164" s="249"/>
      <c r="O164" s="249"/>
      <c r="P164" s="249"/>
      <c r="Q164" s="249"/>
      <c r="R164" s="249"/>
      <c r="S164" s="249"/>
      <c r="T164" s="249"/>
      <c r="U164" s="249"/>
      <c r="V164" s="249"/>
      <c r="W164" s="249"/>
      <c r="X164" s="249"/>
      <c r="Y164" s="249"/>
      <c r="Z164" s="249"/>
      <c r="AA164" s="249"/>
      <c r="AB164" s="249"/>
      <c r="AC164" s="249"/>
      <c r="AD164" s="249"/>
      <c r="AE164" s="249"/>
      <c r="AF164" s="249"/>
      <c r="AG164" s="249"/>
      <c r="AH164" s="249"/>
      <c r="AI164" s="249"/>
      <c r="AJ164" s="249"/>
      <c r="AK164" s="249"/>
      <c r="AL164" s="249"/>
      <c r="AM164" s="249"/>
      <c r="AN164" s="249"/>
      <c r="AO164" s="249"/>
      <c r="AP164" s="249"/>
      <c r="AQ164" s="249"/>
      <c r="AR164" s="249"/>
      <c r="AS164" s="249"/>
      <c r="AT164" s="249"/>
      <c r="AU164" s="249"/>
      <c r="AV164" s="249"/>
      <c r="AW164" s="249"/>
      <c r="AX164" s="249"/>
    </row>
    <row r="165" spans="9:50">
      <c r="I165" s="249"/>
      <c r="J165" s="249"/>
      <c r="K165" s="249"/>
      <c r="L165" s="249"/>
      <c r="M165" s="249"/>
      <c r="N165" s="249"/>
      <c r="O165" s="249"/>
      <c r="P165" s="249"/>
      <c r="Q165" s="249"/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249"/>
      <c r="AD165" s="249"/>
      <c r="AE165" s="249"/>
      <c r="AF165" s="249"/>
      <c r="AG165" s="249"/>
      <c r="AH165" s="249"/>
      <c r="AI165" s="249"/>
      <c r="AJ165" s="249"/>
      <c r="AK165" s="249"/>
      <c r="AL165" s="249"/>
      <c r="AM165" s="249"/>
      <c r="AN165" s="249"/>
      <c r="AO165" s="249"/>
      <c r="AP165" s="249"/>
      <c r="AQ165" s="249"/>
      <c r="AR165" s="249"/>
      <c r="AS165" s="249"/>
      <c r="AT165" s="249"/>
      <c r="AU165" s="249"/>
      <c r="AV165" s="249"/>
      <c r="AW165" s="249"/>
      <c r="AX165" s="249"/>
    </row>
    <row r="166" spans="9:50">
      <c r="I166" s="249"/>
      <c r="J166" s="249"/>
      <c r="K166" s="249"/>
      <c r="L166" s="249"/>
      <c r="M166" s="249"/>
      <c r="N166" s="249"/>
      <c r="O166" s="249"/>
      <c r="P166" s="249"/>
      <c r="Q166" s="249"/>
      <c r="R166" s="249"/>
      <c r="S166" s="249"/>
      <c r="T166" s="249"/>
      <c r="U166" s="249"/>
      <c r="V166" s="249"/>
      <c r="W166" s="249"/>
      <c r="X166" s="249"/>
      <c r="Y166" s="249"/>
      <c r="Z166" s="249"/>
      <c r="AA166" s="249"/>
      <c r="AB166" s="249"/>
      <c r="AC166" s="249"/>
      <c r="AD166" s="249"/>
      <c r="AE166" s="249"/>
      <c r="AF166" s="249"/>
      <c r="AG166" s="249"/>
      <c r="AH166" s="249"/>
      <c r="AI166" s="249"/>
      <c r="AJ166" s="249"/>
      <c r="AK166" s="249"/>
      <c r="AL166" s="249"/>
      <c r="AM166" s="249"/>
      <c r="AN166" s="249"/>
      <c r="AO166" s="249"/>
      <c r="AP166" s="249"/>
      <c r="AQ166" s="249"/>
      <c r="AR166" s="249"/>
      <c r="AS166" s="249"/>
      <c r="AT166" s="249"/>
      <c r="AU166" s="249"/>
      <c r="AV166" s="249"/>
      <c r="AW166" s="249"/>
      <c r="AX166" s="249"/>
    </row>
    <row r="167" spans="9:50">
      <c r="I167" s="249"/>
      <c r="J167" s="249"/>
      <c r="K167" s="249"/>
      <c r="L167" s="249"/>
      <c r="M167" s="249"/>
      <c r="N167" s="249"/>
      <c r="O167" s="249"/>
      <c r="P167" s="249"/>
      <c r="Q167" s="249"/>
      <c r="R167" s="249"/>
      <c r="S167" s="249"/>
      <c r="T167" s="249"/>
      <c r="U167" s="249"/>
      <c r="V167" s="249"/>
      <c r="W167" s="249"/>
      <c r="X167" s="249"/>
      <c r="Y167" s="249"/>
      <c r="Z167" s="249"/>
      <c r="AA167" s="249"/>
      <c r="AB167" s="249"/>
      <c r="AC167" s="249"/>
      <c r="AD167" s="249"/>
      <c r="AE167" s="249"/>
      <c r="AF167" s="249"/>
      <c r="AG167" s="249"/>
      <c r="AH167" s="249"/>
      <c r="AI167" s="249"/>
      <c r="AJ167" s="249"/>
      <c r="AK167" s="249"/>
      <c r="AL167" s="249"/>
      <c r="AM167" s="249"/>
      <c r="AN167" s="249"/>
      <c r="AO167" s="249"/>
      <c r="AP167" s="249"/>
      <c r="AQ167" s="249"/>
      <c r="AR167" s="249"/>
      <c r="AS167" s="249"/>
      <c r="AT167" s="249"/>
      <c r="AU167" s="249"/>
      <c r="AV167" s="249"/>
      <c r="AW167" s="249"/>
      <c r="AX167" s="249"/>
    </row>
    <row r="168" spans="9:50">
      <c r="I168" s="249"/>
      <c r="J168" s="249"/>
      <c r="K168" s="249"/>
      <c r="L168" s="249"/>
      <c r="M168" s="249"/>
      <c r="N168" s="249"/>
      <c r="O168" s="249"/>
      <c r="P168" s="249"/>
      <c r="Q168" s="249"/>
      <c r="R168" s="249"/>
      <c r="S168" s="249"/>
      <c r="T168" s="249"/>
      <c r="U168" s="249"/>
      <c r="V168" s="249"/>
      <c r="W168" s="249"/>
      <c r="X168" s="249"/>
      <c r="Y168" s="249"/>
      <c r="Z168" s="249"/>
      <c r="AA168" s="249"/>
      <c r="AB168" s="249"/>
      <c r="AC168" s="249"/>
      <c r="AD168" s="249"/>
      <c r="AE168" s="249"/>
      <c r="AF168" s="249"/>
      <c r="AG168" s="249"/>
      <c r="AH168" s="249"/>
      <c r="AI168" s="249"/>
      <c r="AJ168" s="249"/>
      <c r="AK168" s="249"/>
      <c r="AL168" s="249"/>
      <c r="AM168" s="249"/>
      <c r="AN168" s="249"/>
      <c r="AO168" s="249"/>
      <c r="AP168" s="249"/>
      <c r="AQ168" s="249"/>
      <c r="AR168" s="249"/>
      <c r="AS168" s="249"/>
      <c r="AT168" s="249"/>
      <c r="AU168" s="249"/>
      <c r="AV168" s="249"/>
      <c r="AW168" s="249"/>
      <c r="AX168" s="249"/>
    </row>
    <row r="169" spans="9:50">
      <c r="I169" s="249"/>
      <c r="J169" s="249"/>
      <c r="K169" s="249"/>
      <c r="L169" s="249"/>
      <c r="M169" s="249"/>
      <c r="N169" s="249"/>
      <c r="O169" s="249"/>
      <c r="P169" s="249"/>
      <c r="Q169" s="249"/>
      <c r="R169" s="249"/>
      <c r="S169" s="249"/>
      <c r="T169" s="249"/>
      <c r="U169" s="249"/>
      <c r="V169" s="249"/>
      <c r="W169" s="249"/>
      <c r="X169" s="249"/>
      <c r="Y169" s="249"/>
      <c r="Z169" s="249"/>
      <c r="AA169" s="249"/>
      <c r="AB169" s="249"/>
      <c r="AC169" s="249"/>
      <c r="AD169" s="249"/>
      <c r="AE169" s="249"/>
      <c r="AF169" s="249"/>
      <c r="AG169" s="249"/>
      <c r="AH169" s="249"/>
      <c r="AI169" s="249"/>
      <c r="AJ169" s="249"/>
      <c r="AK169" s="249"/>
      <c r="AL169" s="249"/>
      <c r="AM169" s="249"/>
      <c r="AN169" s="249"/>
      <c r="AO169" s="249"/>
      <c r="AP169" s="249"/>
      <c r="AQ169" s="249"/>
      <c r="AR169" s="249"/>
      <c r="AS169" s="249"/>
      <c r="AT169" s="249"/>
      <c r="AU169" s="249"/>
      <c r="AV169" s="249"/>
      <c r="AW169" s="249"/>
      <c r="AX169" s="249"/>
    </row>
    <row r="170" spans="9:50">
      <c r="I170" s="249"/>
      <c r="J170" s="249"/>
      <c r="K170" s="249"/>
      <c r="L170" s="249"/>
      <c r="M170" s="249"/>
      <c r="N170" s="249"/>
      <c r="O170" s="249"/>
      <c r="P170" s="249"/>
      <c r="Q170" s="249"/>
      <c r="R170" s="249"/>
      <c r="S170" s="249"/>
      <c r="T170" s="249"/>
      <c r="U170" s="249"/>
      <c r="V170" s="249"/>
      <c r="W170" s="249"/>
      <c r="X170" s="249"/>
      <c r="Y170" s="249"/>
      <c r="Z170" s="249"/>
      <c r="AA170" s="249"/>
      <c r="AB170" s="249"/>
      <c r="AC170" s="249"/>
      <c r="AD170" s="249"/>
      <c r="AE170" s="249"/>
      <c r="AF170" s="249"/>
      <c r="AG170" s="249"/>
      <c r="AH170" s="249"/>
      <c r="AI170" s="249"/>
      <c r="AJ170" s="249"/>
      <c r="AK170" s="249"/>
      <c r="AL170" s="249"/>
      <c r="AM170" s="249"/>
      <c r="AN170" s="249"/>
      <c r="AO170" s="249"/>
      <c r="AP170" s="249"/>
      <c r="AQ170" s="249"/>
      <c r="AR170" s="249"/>
      <c r="AS170" s="249"/>
      <c r="AT170" s="249"/>
      <c r="AU170" s="249"/>
      <c r="AV170" s="249"/>
      <c r="AW170" s="249"/>
      <c r="AX170" s="249"/>
    </row>
    <row r="171" spans="9:50">
      <c r="I171" s="249"/>
      <c r="J171" s="249"/>
      <c r="K171" s="249"/>
      <c r="L171" s="249"/>
      <c r="M171" s="249"/>
      <c r="N171" s="249"/>
      <c r="O171" s="249"/>
      <c r="P171" s="249"/>
      <c r="Q171" s="249"/>
      <c r="R171" s="249"/>
      <c r="S171" s="249"/>
      <c r="T171" s="249"/>
      <c r="U171" s="249"/>
      <c r="V171" s="249"/>
      <c r="W171" s="249"/>
      <c r="X171" s="249"/>
      <c r="Y171" s="249"/>
      <c r="Z171" s="249"/>
      <c r="AA171" s="249"/>
      <c r="AB171" s="249"/>
      <c r="AC171" s="249"/>
      <c r="AD171" s="249"/>
      <c r="AE171" s="249"/>
      <c r="AF171" s="249"/>
      <c r="AG171" s="249"/>
      <c r="AH171" s="249"/>
      <c r="AI171" s="249"/>
      <c r="AJ171" s="249"/>
      <c r="AK171" s="249"/>
      <c r="AL171" s="249"/>
      <c r="AM171" s="249"/>
      <c r="AN171" s="249"/>
      <c r="AO171" s="249"/>
      <c r="AP171" s="249"/>
      <c r="AQ171" s="249"/>
      <c r="AR171" s="249"/>
      <c r="AS171" s="249"/>
      <c r="AT171" s="249"/>
      <c r="AU171" s="249"/>
      <c r="AV171" s="249"/>
      <c r="AW171" s="249"/>
      <c r="AX171" s="249"/>
    </row>
    <row r="172" spans="9:50">
      <c r="I172" s="249"/>
      <c r="J172" s="249"/>
      <c r="K172" s="249"/>
      <c r="L172" s="249"/>
      <c r="M172" s="249"/>
      <c r="N172" s="249"/>
      <c r="O172" s="249"/>
      <c r="P172" s="249"/>
      <c r="Q172" s="249"/>
      <c r="R172" s="249"/>
      <c r="S172" s="249"/>
      <c r="T172" s="249"/>
      <c r="U172" s="249"/>
      <c r="V172" s="249"/>
      <c r="W172" s="249"/>
      <c r="X172" s="249"/>
      <c r="Y172" s="249"/>
      <c r="Z172" s="249"/>
      <c r="AA172" s="249"/>
      <c r="AB172" s="249"/>
      <c r="AC172" s="249"/>
      <c r="AD172" s="249"/>
      <c r="AE172" s="249"/>
      <c r="AF172" s="249"/>
      <c r="AG172" s="249"/>
      <c r="AH172" s="249"/>
      <c r="AI172" s="249"/>
      <c r="AJ172" s="249"/>
      <c r="AK172" s="249"/>
      <c r="AL172" s="249"/>
      <c r="AM172" s="249"/>
      <c r="AN172" s="249"/>
      <c r="AO172" s="249"/>
      <c r="AP172" s="249"/>
      <c r="AQ172" s="249"/>
      <c r="AR172" s="249"/>
      <c r="AS172" s="249"/>
      <c r="AT172" s="249"/>
      <c r="AU172" s="249"/>
      <c r="AV172" s="249"/>
      <c r="AW172" s="249"/>
      <c r="AX172" s="249"/>
    </row>
    <row r="173" spans="9:50">
      <c r="I173" s="249"/>
      <c r="J173" s="249"/>
      <c r="K173" s="249"/>
      <c r="L173" s="249"/>
      <c r="M173" s="249"/>
      <c r="N173" s="249"/>
      <c r="O173" s="249"/>
      <c r="P173" s="249"/>
      <c r="Q173" s="249"/>
      <c r="R173" s="249"/>
      <c r="S173" s="249"/>
      <c r="T173" s="249"/>
      <c r="U173" s="249"/>
      <c r="V173" s="249"/>
      <c r="W173" s="249"/>
      <c r="X173" s="249"/>
      <c r="Y173" s="249"/>
      <c r="Z173" s="249"/>
      <c r="AA173" s="249"/>
      <c r="AB173" s="249"/>
      <c r="AC173" s="249"/>
      <c r="AD173" s="249"/>
      <c r="AE173" s="249"/>
      <c r="AF173" s="249"/>
      <c r="AG173" s="249"/>
      <c r="AH173" s="249"/>
      <c r="AI173" s="249"/>
      <c r="AJ173" s="249"/>
      <c r="AK173" s="249"/>
      <c r="AL173" s="249"/>
      <c r="AM173" s="249"/>
      <c r="AN173" s="249"/>
      <c r="AO173" s="249"/>
      <c r="AP173" s="249"/>
      <c r="AQ173" s="249"/>
      <c r="AR173" s="249"/>
      <c r="AS173" s="249"/>
      <c r="AT173" s="249"/>
      <c r="AU173" s="249"/>
      <c r="AV173" s="249"/>
      <c r="AW173" s="249"/>
      <c r="AX173" s="249"/>
    </row>
    <row r="174" spans="9:50">
      <c r="I174" s="249"/>
      <c r="J174" s="249"/>
      <c r="K174" s="249"/>
      <c r="L174" s="249"/>
      <c r="M174" s="249"/>
      <c r="N174" s="249"/>
      <c r="O174" s="249"/>
      <c r="P174" s="249"/>
      <c r="Q174" s="249"/>
      <c r="R174" s="249"/>
      <c r="S174" s="249"/>
      <c r="T174" s="249"/>
      <c r="U174" s="249"/>
      <c r="V174" s="249"/>
      <c r="W174" s="249"/>
      <c r="X174" s="249"/>
      <c r="Y174" s="249"/>
      <c r="Z174" s="249"/>
      <c r="AA174" s="249"/>
      <c r="AB174" s="249"/>
      <c r="AC174" s="249"/>
      <c r="AD174" s="249"/>
      <c r="AE174" s="249"/>
      <c r="AF174" s="249"/>
      <c r="AG174" s="249"/>
      <c r="AH174" s="249"/>
      <c r="AI174" s="249"/>
      <c r="AJ174" s="249"/>
      <c r="AK174" s="249"/>
      <c r="AL174" s="249"/>
      <c r="AM174" s="249"/>
      <c r="AN174" s="249"/>
      <c r="AO174" s="249"/>
      <c r="AP174" s="249"/>
      <c r="AQ174" s="249"/>
      <c r="AR174" s="249"/>
      <c r="AS174" s="249"/>
      <c r="AT174" s="249"/>
      <c r="AU174" s="249"/>
      <c r="AV174" s="249"/>
      <c r="AW174" s="249"/>
      <c r="AX174" s="249"/>
    </row>
    <row r="175" spans="9:50">
      <c r="I175" s="249"/>
      <c r="J175" s="249"/>
      <c r="K175" s="249"/>
      <c r="L175" s="249"/>
      <c r="M175" s="249"/>
      <c r="N175" s="249"/>
      <c r="O175" s="249"/>
      <c r="P175" s="249"/>
      <c r="Q175" s="249"/>
      <c r="R175" s="249"/>
      <c r="S175" s="249"/>
      <c r="T175" s="249"/>
      <c r="U175" s="249"/>
      <c r="V175" s="249"/>
      <c r="W175" s="249"/>
      <c r="X175" s="249"/>
      <c r="Y175" s="249"/>
      <c r="Z175" s="249"/>
      <c r="AA175" s="249"/>
      <c r="AB175" s="249"/>
      <c r="AC175" s="249"/>
      <c r="AD175" s="249"/>
      <c r="AE175" s="249"/>
      <c r="AF175" s="249"/>
      <c r="AG175" s="249"/>
      <c r="AH175" s="249"/>
      <c r="AI175" s="249"/>
      <c r="AJ175" s="249"/>
      <c r="AK175" s="249"/>
      <c r="AL175" s="249"/>
      <c r="AM175" s="249"/>
      <c r="AN175" s="249"/>
      <c r="AO175" s="249"/>
      <c r="AP175" s="249"/>
      <c r="AQ175" s="249"/>
      <c r="AR175" s="249"/>
      <c r="AS175" s="249"/>
      <c r="AT175" s="249"/>
      <c r="AU175" s="249"/>
      <c r="AV175" s="249"/>
      <c r="AW175" s="249"/>
      <c r="AX175" s="249"/>
    </row>
    <row r="176" spans="9:50">
      <c r="I176" s="249"/>
      <c r="J176" s="249"/>
      <c r="K176" s="249"/>
      <c r="L176" s="249"/>
      <c r="M176" s="249"/>
      <c r="N176" s="249"/>
      <c r="O176" s="249"/>
      <c r="P176" s="249"/>
      <c r="Q176" s="249"/>
      <c r="R176" s="249"/>
      <c r="S176" s="249"/>
      <c r="T176" s="249"/>
      <c r="U176" s="249"/>
      <c r="V176" s="249"/>
      <c r="W176" s="249"/>
      <c r="X176" s="249"/>
      <c r="Y176" s="249"/>
      <c r="Z176" s="249"/>
      <c r="AA176" s="249"/>
      <c r="AB176" s="249"/>
      <c r="AC176" s="249"/>
      <c r="AD176" s="249"/>
      <c r="AE176" s="249"/>
      <c r="AF176" s="249"/>
      <c r="AG176" s="249"/>
      <c r="AH176" s="249"/>
      <c r="AI176" s="249"/>
      <c r="AJ176" s="249"/>
      <c r="AK176" s="249"/>
      <c r="AL176" s="249"/>
      <c r="AM176" s="249"/>
      <c r="AN176" s="249"/>
      <c r="AO176" s="249"/>
      <c r="AP176" s="249"/>
      <c r="AQ176" s="249"/>
      <c r="AR176" s="249"/>
      <c r="AS176" s="249"/>
      <c r="AT176" s="249"/>
      <c r="AU176" s="249"/>
      <c r="AV176" s="249"/>
      <c r="AW176" s="249"/>
      <c r="AX176" s="249"/>
    </row>
    <row r="177" spans="9:50">
      <c r="I177" s="249"/>
      <c r="J177" s="249"/>
      <c r="K177" s="249"/>
      <c r="L177" s="249"/>
      <c r="M177" s="249"/>
      <c r="N177" s="249"/>
      <c r="O177" s="249"/>
      <c r="P177" s="249"/>
      <c r="Q177" s="249"/>
      <c r="R177" s="249"/>
      <c r="S177" s="249"/>
      <c r="T177" s="249"/>
      <c r="U177" s="249"/>
      <c r="V177" s="249"/>
      <c r="W177" s="249"/>
      <c r="X177" s="249"/>
      <c r="Y177" s="249"/>
      <c r="Z177" s="249"/>
      <c r="AA177" s="249"/>
      <c r="AB177" s="249"/>
      <c r="AC177" s="249"/>
      <c r="AD177" s="249"/>
      <c r="AE177" s="249"/>
      <c r="AF177" s="249"/>
      <c r="AG177" s="249"/>
      <c r="AH177" s="249"/>
      <c r="AI177" s="249"/>
      <c r="AJ177" s="249"/>
      <c r="AK177" s="249"/>
      <c r="AL177" s="249"/>
      <c r="AM177" s="249"/>
      <c r="AN177" s="249"/>
      <c r="AO177" s="249"/>
      <c r="AP177" s="249"/>
      <c r="AQ177" s="249"/>
      <c r="AR177" s="249"/>
      <c r="AS177" s="249"/>
      <c r="AT177" s="249"/>
      <c r="AU177" s="249"/>
      <c r="AV177" s="249"/>
      <c r="AW177" s="249"/>
      <c r="AX177" s="249"/>
    </row>
    <row r="178" spans="9:50">
      <c r="I178" s="249"/>
      <c r="J178" s="249"/>
      <c r="K178" s="249"/>
      <c r="L178" s="249"/>
      <c r="M178" s="249"/>
      <c r="N178" s="249"/>
      <c r="O178" s="249"/>
      <c r="P178" s="249"/>
      <c r="Q178" s="249"/>
      <c r="R178" s="249"/>
      <c r="S178" s="249"/>
      <c r="T178" s="249"/>
      <c r="U178" s="249"/>
      <c r="V178" s="249"/>
      <c r="W178" s="249"/>
      <c r="X178" s="249"/>
      <c r="Y178" s="249"/>
      <c r="Z178" s="249"/>
      <c r="AA178" s="249"/>
      <c r="AB178" s="249"/>
      <c r="AC178" s="249"/>
      <c r="AD178" s="249"/>
      <c r="AE178" s="249"/>
      <c r="AF178" s="249"/>
      <c r="AG178" s="249"/>
      <c r="AH178" s="249"/>
      <c r="AI178" s="249"/>
      <c r="AJ178" s="249"/>
      <c r="AK178" s="249"/>
      <c r="AL178" s="249"/>
      <c r="AM178" s="249"/>
      <c r="AN178" s="249"/>
      <c r="AO178" s="249"/>
      <c r="AP178" s="249"/>
      <c r="AQ178" s="249"/>
      <c r="AR178" s="249"/>
      <c r="AS178" s="249"/>
      <c r="AT178" s="249"/>
      <c r="AU178" s="249"/>
      <c r="AV178" s="249"/>
      <c r="AW178" s="249"/>
      <c r="AX178" s="249"/>
    </row>
    <row r="179" spans="9:50">
      <c r="I179" s="249"/>
      <c r="J179" s="249"/>
      <c r="K179" s="249"/>
      <c r="L179" s="249"/>
      <c r="M179" s="249"/>
      <c r="N179" s="249"/>
      <c r="O179" s="249"/>
      <c r="P179" s="249"/>
      <c r="Q179" s="249"/>
      <c r="R179" s="249"/>
      <c r="S179" s="249"/>
      <c r="T179" s="249"/>
      <c r="U179" s="249"/>
      <c r="V179" s="249"/>
      <c r="W179" s="249"/>
      <c r="X179" s="249"/>
      <c r="Y179" s="249"/>
      <c r="Z179" s="249"/>
      <c r="AA179" s="249"/>
      <c r="AB179" s="249"/>
      <c r="AC179" s="249"/>
      <c r="AD179" s="249"/>
      <c r="AE179" s="249"/>
      <c r="AF179" s="249"/>
      <c r="AG179" s="249"/>
      <c r="AH179" s="249"/>
      <c r="AI179" s="249"/>
      <c r="AJ179" s="249"/>
      <c r="AK179" s="249"/>
      <c r="AL179" s="249"/>
      <c r="AM179" s="249"/>
      <c r="AN179" s="249"/>
      <c r="AO179" s="249"/>
      <c r="AP179" s="249"/>
      <c r="AQ179" s="249"/>
      <c r="AR179" s="249"/>
      <c r="AS179" s="249"/>
      <c r="AT179" s="249"/>
      <c r="AU179" s="249"/>
      <c r="AV179" s="249"/>
      <c r="AW179" s="249"/>
      <c r="AX179" s="249"/>
    </row>
    <row r="180" spans="9:50">
      <c r="I180" s="249"/>
      <c r="J180" s="249"/>
      <c r="K180" s="249"/>
      <c r="L180" s="249"/>
      <c r="M180" s="249"/>
      <c r="N180" s="249"/>
      <c r="O180" s="249"/>
      <c r="P180" s="249"/>
      <c r="Q180" s="249"/>
      <c r="R180" s="249"/>
      <c r="S180" s="249"/>
      <c r="T180" s="249"/>
      <c r="U180" s="249"/>
      <c r="V180" s="249"/>
      <c r="W180" s="249"/>
      <c r="X180" s="249"/>
      <c r="Y180" s="249"/>
      <c r="Z180" s="249"/>
      <c r="AA180" s="249"/>
      <c r="AB180" s="249"/>
      <c r="AC180" s="249"/>
      <c r="AD180" s="249"/>
      <c r="AE180" s="249"/>
      <c r="AF180" s="249"/>
      <c r="AG180" s="249"/>
      <c r="AH180" s="249"/>
      <c r="AI180" s="249"/>
      <c r="AJ180" s="249"/>
      <c r="AK180" s="249"/>
      <c r="AL180" s="249"/>
      <c r="AM180" s="249"/>
      <c r="AN180" s="249"/>
      <c r="AO180" s="249"/>
      <c r="AP180" s="249"/>
      <c r="AQ180" s="249"/>
      <c r="AR180" s="249"/>
      <c r="AS180" s="249"/>
      <c r="AT180" s="249"/>
      <c r="AU180" s="249"/>
      <c r="AV180" s="249"/>
      <c r="AW180" s="249"/>
      <c r="AX180" s="249"/>
    </row>
    <row r="181" spans="9:50">
      <c r="I181" s="249"/>
      <c r="J181" s="249"/>
      <c r="K181" s="249"/>
      <c r="L181" s="249"/>
      <c r="M181" s="249"/>
      <c r="N181" s="249"/>
      <c r="O181" s="249"/>
      <c r="P181" s="249"/>
      <c r="Q181" s="249"/>
      <c r="R181" s="249"/>
      <c r="S181" s="249"/>
      <c r="T181" s="249"/>
      <c r="U181" s="249"/>
      <c r="V181" s="249"/>
      <c r="W181" s="249"/>
      <c r="X181" s="249"/>
      <c r="Y181" s="249"/>
      <c r="Z181" s="249"/>
      <c r="AA181" s="249"/>
      <c r="AB181" s="249"/>
      <c r="AC181" s="249"/>
      <c r="AD181" s="249"/>
      <c r="AE181" s="249"/>
      <c r="AF181" s="249"/>
      <c r="AG181" s="249"/>
      <c r="AH181" s="249"/>
      <c r="AI181" s="249"/>
      <c r="AJ181" s="249"/>
      <c r="AK181" s="249"/>
      <c r="AL181" s="249"/>
      <c r="AM181" s="249"/>
      <c r="AN181" s="249"/>
      <c r="AO181" s="249"/>
      <c r="AP181" s="249"/>
      <c r="AQ181" s="249"/>
      <c r="AR181" s="249"/>
      <c r="AS181" s="249"/>
      <c r="AT181" s="249"/>
      <c r="AU181" s="249"/>
      <c r="AV181" s="249"/>
      <c r="AW181" s="249"/>
      <c r="AX181" s="249"/>
    </row>
    <row r="182" spans="9:50">
      <c r="I182" s="249"/>
      <c r="J182" s="249"/>
      <c r="K182" s="249"/>
      <c r="L182" s="249"/>
      <c r="M182" s="249"/>
      <c r="N182" s="249"/>
      <c r="O182" s="249"/>
      <c r="P182" s="249"/>
      <c r="Q182" s="249"/>
      <c r="R182" s="249"/>
      <c r="S182" s="249"/>
      <c r="T182" s="249"/>
      <c r="U182" s="249"/>
      <c r="V182" s="249"/>
      <c r="W182" s="249"/>
      <c r="X182" s="249"/>
      <c r="Y182" s="249"/>
      <c r="Z182" s="249"/>
      <c r="AA182" s="249"/>
      <c r="AB182" s="249"/>
      <c r="AC182" s="249"/>
      <c r="AD182" s="249"/>
      <c r="AE182" s="249"/>
      <c r="AF182" s="249"/>
      <c r="AG182" s="249"/>
      <c r="AH182" s="249"/>
      <c r="AI182" s="249"/>
      <c r="AJ182" s="249"/>
      <c r="AK182" s="249"/>
      <c r="AL182" s="249"/>
      <c r="AM182" s="249"/>
      <c r="AN182" s="249"/>
      <c r="AO182" s="249"/>
      <c r="AP182" s="249"/>
      <c r="AQ182" s="249"/>
      <c r="AR182" s="249"/>
      <c r="AS182" s="249"/>
      <c r="AT182" s="249"/>
      <c r="AU182" s="249"/>
      <c r="AV182" s="249"/>
      <c r="AW182" s="249"/>
      <c r="AX182" s="249"/>
    </row>
    <row r="183" spans="9:50">
      <c r="I183" s="249"/>
      <c r="J183" s="249"/>
      <c r="K183" s="249"/>
      <c r="L183" s="249"/>
      <c r="M183" s="249"/>
      <c r="N183" s="249"/>
      <c r="O183" s="249"/>
      <c r="P183" s="249"/>
      <c r="Q183" s="249"/>
      <c r="R183" s="249"/>
      <c r="S183" s="249"/>
      <c r="T183" s="249"/>
      <c r="U183" s="249"/>
      <c r="V183" s="249"/>
      <c r="W183" s="249"/>
      <c r="X183" s="249"/>
      <c r="Y183" s="249"/>
      <c r="Z183" s="249"/>
      <c r="AA183" s="249"/>
      <c r="AB183" s="249"/>
      <c r="AC183" s="249"/>
      <c r="AD183" s="249"/>
      <c r="AE183" s="249"/>
      <c r="AF183" s="249"/>
      <c r="AG183" s="249"/>
      <c r="AH183" s="249"/>
      <c r="AI183" s="249"/>
      <c r="AJ183" s="249"/>
      <c r="AK183" s="249"/>
      <c r="AL183" s="249"/>
      <c r="AM183" s="249"/>
      <c r="AN183" s="249"/>
      <c r="AO183" s="249"/>
      <c r="AP183" s="249"/>
      <c r="AQ183" s="249"/>
      <c r="AR183" s="249"/>
      <c r="AS183" s="249"/>
      <c r="AT183" s="249"/>
      <c r="AU183" s="249"/>
      <c r="AV183" s="249"/>
      <c r="AW183" s="249"/>
      <c r="AX183" s="249"/>
    </row>
    <row r="184" spans="9:50">
      <c r="I184" s="249"/>
      <c r="J184" s="249"/>
      <c r="K184" s="249"/>
      <c r="L184" s="249"/>
      <c r="M184" s="249"/>
      <c r="N184" s="249"/>
      <c r="O184" s="249"/>
      <c r="P184" s="249"/>
      <c r="Q184" s="249"/>
      <c r="R184" s="249"/>
      <c r="S184" s="249"/>
      <c r="T184" s="249"/>
      <c r="U184" s="249"/>
      <c r="V184" s="249"/>
      <c r="W184" s="249"/>
      <c r="X184" s="249"/>
      <c r="Y184" s="249"/>
      <c r="Z184" s="249"/>
      <c r="AA184" s="249"/>
      <c r="AB184" s="249"/>
      <c r="AC184" s="249"/>
      <c r="AD184" s="249"/>
      <c r="AE184" s="249"/>
      <c r="AF184" s="249"/>
      <c r="AG184" s="249"/>
      <c r="AH184" s="249"/>
      <c r="AI184" s="249"/>
      <c r="AJ184" s="249"/>
      <c r="AK184" s="249"/>
      <c r="AL184" s="249"/>
      <c r="AM184" s="249"/>
      <c r="AN184" s="249"/>
      <c r="AO184" s="249"/>
      <c r="AP184" s="249"/>
      <c r="AQ184" s="249"/>
      <c r="AR184" s="249"/>
      <c r="AS184" s="249"/>
      <c r="AT184" s="249"/>
      <c r="AU184" s="249"/>
      <c r="AV184" s="249"/>
      <c r="AW184" s="249"/>
      <c r="AX184" s="249"/>
    </row>
    <row r="185" spans="9:50">
      <c r="I185" s="249"/>
      <c r="J185" s="249"/>
      <c r="K185" s="249"/>
      <c r="L185" s="249"/>
      <c r="M185" s="249"/>
      <c r="N185" s="249"/>
      <c r="O185" s="249"/>
      <c r="P185" s="249"/>
      <c r="Q185" s="249"/>
      <c r="R185" s="249"/>
      <c r="S185" s="249"/>
      <c r="T185" s="249"/>
      <c r="U185" s="249"/>
      <c r="V185" s="249"/>
      <c r="W185" s="249"/>
      <c r="X185" s="249"/>
      <c r="Y185" s="249"/>
      <c r="Z185" s="249"/>
      <c r="AA185" s="249"/>
      <c r="AB185" s="249"/>
      <c r="AC185" s="249"/>
      <c r="AD185" s="249"/>
      <c r="AE185" s="249"/>
      <c r="AF185" s="249"/>
      <c r="AG185" s="249"/>
      <c r="AH185" s="249"/>
      <c r="AI185" s="249"/>
      <c r="AJ185" s="249"/>
      <c r="AK185" s="249"/>
      <c r="AL185" s="249"/>
      <c r="AM185" s="249"/>
      <c r="AN185" s="249"/>
      <c r="AO185" s="249"/>
      <c r="AP185" s="249"/>
      <c r="AQ185" s="249"/>
      <c r="AR185" s="249"/>
      <c r="AS185" s="249"/>
      <c r="AT185" s="249"/>
      <c r="AU185" s="249"/>
      <c r="AV185" s="249"/>
      <c r="AW185" s="249"/>
      <c r="AX185" s="249"/>
    </row>
    <row r="186" spans="9:50">
      <c r="I186" s="249"/>
      <c r="J186" s="249"/>
      <c r="K186" s="249"/>
      <c r="L186" s="249"/>
      <c r="M186" s="249"/>
      <c r="N186" s="249"/>
      <c r="O186" s="249"/>
      <c r="P186" s="249"/>
      <c r="Q186" s="249"/>
      <c r="R186" s="249"/>
      <c r="S186" s="249"/>
      <c r="T186" s="249"/>
      <c r="U186" s="249"/>
      <c r="V186" s="249"/>
      <c r="W186" s="249"/>
      <c r="X186" s="249"/>
      <c r="Y186" s="249"/>
      <c r="Z186" s="249"/>
      <c r="AA186" s="249"/>
      <c r="AB186" s="249"/>
      <c r="AC186" s="249"/>
      <c r="AD186" s="249"/>
      <c r="AE186" s="249"/>
      <c r="AF186" s="249"/>
      <c r="AG186" s="249"/>
      <c r="AH186" s="249"/>
      <c r="AI186" s="249"/>
      <c r="AJ186" s="249"/>
      <c r="AK186" s="249"/>
      <c r="AL186" s="249"/>
      <c r="AM186" s="249"/>
      <c r="AN186" s="249"/>
      <c r="AO186" s="249"/>
      <c r="AP186" s="249"/>
      <c r="AQ186" s="249"/>
      <c r="AR186" s="249"/>
      <c r="AS186" s="249"/>
      <c r="AT186" s="249"/>
      <c r="AU186" s="249"/>
      <c r="AV186" s="249"/>
      <c r="AW186" s="249"/>
      <c r="AX186" s="249"/>
    </row>
    <row r="187" spans="9:50">
      <c r="I187" s="249"/>
      <c r="J187" s="249"/>
      <c r="K187" s="249"/>
      <c r="L187" s="249"/>
      <c r="M187" s="249"/>
      <c r="N187" s="249"/>
      <c r="O187" s="249"/>
      <c r="P187" s="249"/>
      <c r="Q187" s="249"/>
      <c r="R187" s="249"/>
      <c r="S187" s="249"/>
      <c r="T187" s="249"/>
      <c r="U187" s="249"/>
      <c r="V187" s="249"/>
      <c r="W187" s="249"/>
      <c r="X187" s="249"/>
      <c r="Y187" s="249"/>
      <c r="Z187" s="249"/>
      <c r="AA187" s="249"/>
      <c r="AB187" s="249"/>
      <c r="AC187" s="249"/>
      <c r="AD187" s="249"/>
      <c r="AE187" s="249"/>
      <c r="AF187" s="249"/>
      <c r="AG187" s="249"/>
      <c r="AH187" s="249"/>
      <c r="AI187" s="249"/>
      <c r="AJ187" s="249"/>
      <c r="AK187" s="249"/>
      <c r="AL187" s="249"/>
      <c r="AM187" s="249"/>
      <c r="AN187" s="249"/>
      <c r="AO187" s="249"/>
      <c r="AP187" s="249"/>
      <c r="AQ187" s="249"/>
      <c r="AR187" s="249"/>
      <c r="AS187" s="249"/>
      <c r="AT187" s="249"/>
      <c r="AU187" s="249"/>
      <c r="AV187" s="249"/>
      <c r="AW187" s="249"/>
      <c r="AX187" s="249"/>
    </row>
    <row r="188" spans="9:50">
      <c r="I188" s="249"/>
      <c r="J188" s="249"/>
      <c r="K188" s="249"/>
      <c r="L188" s="249"/>
      <c r="M188" s="249"/>
      <c r="N188" s="249"/>
      <c r="O188" s="249"/>
      <c r="P188" s="249"/>
      <c r="Q188" s="249"/>
      <c r="R188" s="249"/>
      <c r="S188" s="249"/>
      <c r="T188" s="249"/>
      <c r="U188" s="249"/>
      <c r="V188" s="249"/>
      <c r="W188" s="249"/>
      <c r="X188" s="249"/>
      <c r="Y188" s="249"/>
      <c r="Z188" s="249"/>
      <c r="AA188" s="249"/>
      <c r="AB188" s="249"/>
      <c r="AC188" s="249"/>
      <c r="AD188" s="249"/>
      <c r="AE188" s="249"/>
      <c r="AF188" s="249"/>
      <c r="AG188" s="249"/>
      <c r="AH188" s="249"/>
      <c r="AI188" s="249"/>
      <c r="AJ188" s="249"/>
      <c r="AK188" s="249"/>
      <c r="AL188" s="249"/>
      <c r="AM188" s="249"/>
      <c r="AN188" s="249"/>
      <c r="AO188" s="249"/>
      <c r="AP188" s="249"/>
      <c r="AQ188" s="249"/>
      <c r="AR188" s="249"/>
      <c r="AS188" s="249"/>
      <c r="AT188" s="249"/>
      <c r="AU188" s="249"/>
      <c r="AV188" s="249"/>
      <c r="AW188" s="249"/>
      <c r="AX188" s="249"/>
    </row>
    <row r="189" spans="9:50">
      <c r="I189" s="249"/>
      <c r="J189" s="249"/>
      <c r="K189" s="249"/>
      <c r="L189" s="249"/>
      <c r="M189" s="249"/>
      <c r="N189" s="249"/>
      <c r="O189" s="249"/>
      <c r="P189" s="249"/>
      <c r="Q189" s="249"/>
      <c r="R189" s="249"/>
      <c r="S189" s="249"/>
      <c r="T189" s="249"/>
      <c r="U189" s="249"/>
      <c r="V189" s="249"/>
      <c r="W189" s="249"/>
      <c r="X189" s="249"/>
      <c r="Y189" s="249"/>
      <c r="Z189" s="249"/>
      <c r="AA189" s="249"/>
      <c r="AB189" s="249"/>
      <c r="AC189" s="249"/>
      <c r="AD189" s="249"/>
      <c r="AE189" s="249"/>
      <c r="AF189" s="249"/>
      <c r="AG189" s="249"/>
      <c r="AH189" s="249"/>
      <c r="AI189" s="249"/>
      <c r="AJ189" s="249"/>
      <c r="AK189" s="249"/>
      <c r="AL189" s="249"/>
      <c r="AM189" s="249"/>
      <c r="AN189" s="249"/>
      <c r="AO189" s="249"/>
      <c r="AP189" s="249"/>
      <c r="AQ189" s="249"/>
      <c r="AR189" s="249"/>
      <c r="AS189" s="249"/>
      <c r="AT189" s="249"/>
      <c r="AU189" s="249"/>
      <c r="AV189" s="249"/>
      <c r="AW189" s="249"/>
      <c r="AX189" s="249"/>
    </row>
    <row r="190" spans="9:50">
      <c r="I190" s="249"/>
      <c r="J190" s="249"/>
      <c r="K190" s="249"/>
      <c r="L190" s="249"/>
      <c r="M190" s="249"/>
      <c r="N190" s="249"/>
      <c r="O190" s="249"/>
      <c r="P190" s="249"/>
      <c r="Q190" s="249"/>
      <c r="R190" s="249"/>
      <c r="S190" s="249"/>
      <c r="T190" s="249"/>
      <c r="U190" s="249"/>
      <c r="V190" s="249"/>
      <c r="W190" s="249"/>
      <c r="X190" s="249"/>
      <c r="Y190" s="249"/>
      <c r="Z190" s="249"/>
      <c r="AA190" s="249"/>
      <c r="AB190" s="249"/>
      <c r="AC190" s="249"/>
      <c r="AD190" s="249"/>
      <c r="AE190" s="249"/>
      <c r="AF190" s="249"/>
      <c r="AG190" s="249"/>
      <c r="AH190" s="249"/>
      <c r="AI190" s="249"/>
      <c r="AJ190" s="249"/>
      <c r="AK190" s="249"/>
      <c r="AL190" s="249"/>
      <c r="AM190" s="249"/>
      <c r="AN190" s="249"/>
      <c r="AO190" s="249"/>
      <c r="AP190" s="249"/>
      <c r="AQ190" s="249"/>
      <c r="AR190" s="249"/>
      <c r="AS190" s="249"/>
      <c r="AT190" s="249"/>
      <c r="AU190" s="249"/>
      <c r="AV190" s="249"/>
      <c r="AW190" s="249"/>
      <c r="AX190" s="249"/>
    </row>
    <row r="191" spans="9:50">
      <c r="I191" s="249"/>
      <c r="J191" s="249"/>
      <c r="K191" s="249"/>
      <c r="L191" s="249"/>
      <c r="M191" s="249"/>
      <c r="N191" s="249"/>
      <c r="O191" s="249"/>
      <c r="P191" s="249"/>
      <c r="Q191" s="249"/>
      <c r="R191" s="249"/>
      <c r="S191" s="249"/>
      <c r="T191" s="249"/>
      <c r="U191" s="249"/>
      <c r="V191" s="249"/>
      <c r="W191" s="249"/>
      <c r="X191" s="249"/>
      <c r="Y191" s="249"/>
      <c r="Z191" s="249"/>
      <c r="AA191" s="249"/>
      <c r="AB191" s="249"/>
      <c r="AC191" s="249"/>
      <c r="AD191" s="249"/>
      <c r="AE191" s="249"/>
      <c r="AF191" s="249"/>
      <c r="AG191" s="249"/>
      <c r="AH191" s="249"/>
      <c r="AI191" s="249"/>
      <c r="AJ191" s="249"/>
      <c r="AK191" s="249"/>
      <c r="AL191" s="249"/>
      <c r="AM191" s="249"/>
      <c r="AN191" s="249"/>
      <c r="AO191" s="249"/>
      <c r="AP191" s="249"/>
      <c r="AQ191" s="249"/>
      <c r="AR191" s="249"/>
      <c r="AS191" s="249"/>
      <c r="AT191" s="249"/>
      <c r="AU191" s="249"/>
      <c r="AV191" s="249"/>
      <c r="AW191" s="249"/>
      <c r="AX191" s="249"/>
    </row>
    <row r="192" spans="9:50">
      <c r="I192" s="249"/>
      <c r="J192" s="249"/>
      <c r="K192" s="249"/>
      <c r="L192" s="249"/>
      <c r="M192" s="249"/>
      <c r="N192" s="249"/>
      <c r="O192" s="249"/>
      <c r="P192" s="249"/>
      <c r="Q192" s="249"/>
      <c r="R192" s="249"/>
      <c r="S192" s="249"/>
      <c r="T192" s="249"/>
      <c r="U192" s="249"/>
      <c r="V192" s="249"/>
      <c r="W192" s="249"/>
      <c r="X192" s="249"/>
      <c r="Y192" s="249"/>
      <c r="Z192" s="249"/>
      <c r="AA192" s="249"/>
      <c r="AB192" s="249"/>
      <c r="AC192" s="249"/>
      <c r="AD192" s="249"/>
      <c r="AE192" s="249"/>
      <c r="AF192" s="249"/>
      <c r="AG192" s="249"/>
      <c r="AH192" s="249"/>
      <c r="AI192" s="249"/>
      <c r="AJ192" s="249"/>
      <c r="AK192" s="249"/>
      <c r="AL192" s="249"/>
      <c r="AM192" s="249"/>
      <c r="AN192" s="249"/>
      <c r="AO192" s="249"/>
      <c r="AP192" s="249"/>
      <c r="AQ192" s="249"/>
      <c r="AR192" s="249"/>
      <c r="AS192" s="249"/>
      <c r="AT192" s="249"/>
      <c r="AU192" s="249"/>
      <c r="AV192" s="249"/>
      <c r="AW192" s="249"/>
      <c r="AX192" s="249"/>
    </row>
    <row r="193" spans="9:50">
      <c r="I193" s="249"/>
      <c r="J193" s="249"/>
      <c r="K193" s="249"/>
      <c r="L193" s="249"/>
      <c r="M193" s="249"/>
      <c r="N193" s="249"/>
      <c r="O193" s="249"/>
      <c r="P193" s="249"/>
      <c r="Q193" s="249"/>
      <c r="R193" s="249"/>
      <c r="S193" s="249"/>
      <c r="T193" s="249"/>
      <c r="U193" s="249"/>
      <c r="V193" s="249"/>
      <c r="W193" s="249"/>
      <c r="X193" s="249"/>
      <c r="Y193" s="249"/>
      <c r="Z193" s="249"/>
      <c r="AA193" s="249"/>
      <c r="AB193" s="249"/>
      <c r="AC193" s="249"/>
      <c r="AD193" s="249"/>
      <c r="AE193" s="249"/>
      <c r="AF193" s="249"/>
      <c r="AG193" s="249"/>
      <c r="AH193" s="249"/>
      <c r="AI193" s="249"/>
      <c r="AJ193" s="249"/>
      <c r="AK193" s="249"/>
      <c r="AL193" s="249"/>
      <c r="AM193" s="249"/>
      <c r="AN193" s="249"/>
      <c r="AO193" s="249"/>
      <c r="AP193" s="249"/>
      <c r="AQ193" s="249"/>
      <c r="AR193" s="249"/>
      <c r="AS193" s="249"/>
      <c r="AT193" s="249"/>
      <c r="AU193" s="249"/>
      <c r="AV193" s="249"/>
      <c r="AW193" s="249"/>
      <c r="AX193" s="249"/>
    </row>
    <row r="194" spans="9:50">
      <c r="I194" s="249"/>
      <c r="J194" s="249"/>
      <c r="K194" s="249"/>
      <c r="L194" s="249"/>
      <c r="M194" s="249"/>
      <c r="N194" s="249"/>
      <c r="O194" s="249"/>
      <c r="P194" s="249"/>
      <c r="Q194" s="249"/>
      <c r="R194" s="249"/>
      <c r="S194" s="249"/>
      <c r="T194" s="249"/>
      <c r="U194" s="249"/>
      <c r="V194" s="249"/>
      <c r="W194" s="249"/>
      <c r="X194" s="249"/>
      <c r="Y194" s="249"/>
      <c r="Z194" s="249"/>
      <c r="AA194" s="249"/>
      <c r="AB194" s="249"/>
      <c r="AC194" s="249"/>
      <c r="AD194" s="249"/>
      <c r="AE194" s="249"/>
      <c r="AF194" s="249"/>
      <c r="AG194" s="249"/>
      <c r="AH194" s="249"/>
      <c r="AI194" s="249"/>
      <c r="AJ194" s="249"/>
      <c r="AK194" s="249"/>
      <c r="AL194" s="249"/>
      <c r="AM194" s="249"/>
      <c r="AN194" s="249"/>
      <c r="AO194" s="249"/>
      <c r="AP194" s="249"/>
      <c r="AQ194" s="249"/>
      <c r="AR194" s="249"/>
      <c r="AS194" s="249"/>
      <c r="AT194" s="249"/>
      <c r="AU194" s="249"/>
      <c r="AV194" s="249"/>
      <c r="AW194" s="249"/>
      <c r="AX194" s="249"/>
    </row>
    <row r="195" spans="9:50">
      <c r="I195" s="249"/>
      <c r="J195" s="249"/>
      <c r="K195" s="249"/>
      <c r="L195" s="249"/>
      <c r="M195" s="249"/>
      <c r="N195" s="249"/>
      <c r="O195" s="249"/>
      <c r="P195" s="249"/>
      <c r="Q195" s="249"/>
      <c r="R195" s="249"/>
      <c r="S195" s="249"/>
      <c r="T195" s="249"/>
      <c r="U195" s="249"/>
      <c r="V195" s="249"/>
      <c r="W195" s="249"/>
      <c r="X195" s="249"/>
      <c r="Y195" s="249"/>
      <c r="Z195" s="249"/>
      <c r="AA195" s="249"/>
      <c r="AB195" s="249"/>
      <c r="AC195" s="249"/>
      <c r="AD195" s="249"/>
      <c r="AE195" s="249"/>
      <c r="AF195" s="249"/>
      <c r="AG195" s="249"/>
      <c r="AH195" s="249"/>
      <c r="AI195" s="249"/>
      <c r="AJ195" s="249"/>
      <c r="AK195" s="249"/>
      <c r="AL195" s="249"/>
      <c r="AM195" s="249"/>
      <c r="AN195" s="249"/>
      <c r="AO195" s="249"/>
      <c r="AP195" s="249"/>
      <c r="AQ195" s="249"/>
      <c r="AR195" s="249"/>
      <c r="AS195" s="249"/>
      <c r="AT195" s="249"/>
      <c r="AU195" s="249"/>
      <c r="AV195" s="249"/>
      <c r="AW195" s="249"/>
      <c r="AX195" s="249"/>
    </row>
    <row r="196" spans="9:50">
      <c r="I196" s="249"/>
      <c r="J196" s="249"/>
      <c r="K196" s="249"/>
      <c r="L196" s="249"/>
      <c r="M196" s="249"/>
      <c r="N196" s="249"/>
      <c r="O196" s="249"/>
      <c r="P196" s="249"/>
      <c r="Q196" s="249"/>
      <c r="R196" s="249"/>
      <c r="S196" s="249"/>
      <c r="T196" s="249"/>
      <c r="U196" s="249"/>
      <c r="V196" s="249"/>
      <c r="W196" s="249"/>
      <c r="X196" s="249"/>
      <c r="Y196" s="249"/>
      <c r="Z196" s="249"/>
      <c r="AA196" s="249"/>
      <c r="AB196" s="249"/>
      <c r="AC196" s="249"/>
      <c r="AD196" s="249"/>
      <c r="AE196" s="249"/>
      <c r="AF196" s="249"/>
      <c r="AG196" s="249"/>
      <c r="AH196" s="249"/>
      <c r="AI196" s="249"/>
      <c r="AJ196" s="249"/>
      <c r="AK196" s="249"/>
      <c r="AL196" s="249"/>
      <c r="AM196" s="249"/>
      <c r="AN196" s="249"/>
      <c r="AO196" s="249"/>
      <c r="AP196" s="249"/>
      <c r="AQ196" s="249"/>
      <c r="AR196" s="249"/>
      <c r="AS196" s="249"/>
      <c r="AT196" s="249"/>
      <c r="AU196" s="249"/>
      <c r="AV196" s="249"/>
      <c r="AW196" s="249"/>
      <c r="AX196" s="249"/>
    </row>
    <row r="197" spans="9:50">
      <c r="I197" s="249"/>
      <c r="J197" s="249"/>
      <c r="K197" s="249"/>
      <c r="L197" s="249"/>
      <c r="M197" s="249"/>
      <c r="N197" s="249"/>
      <c r="O197" s="249"/>
      <c r="P197" s="249"/>
      <c r="Q197" s="249"/>
      <c r="R197" s="249"/>
      <c r="S197" s="249"/>
      <c r="T197" s="249"/>
      <c r="U197" s="249"/>
      <c r="V197" s="249"/>
      <c r="W197" s="249"/>
      <c r="X197" s="249"/>
      <c r="Y197" s="249"/>
      <c r="Z197" s="249"/>
      <c r="AA197" s="249"/>
      <c r="AB197" s="249"/>
      <c r="AC197" s="249"/>
      <c r="AD197" s="249"/>
      <c r="AE197" s="249"/>
      <c r="AF197" s="249"/>
      <c r="AG197" s="249"/>
      <c r="AH197" s="249"/>
      <c r="AI197" s="249"/>
      <c r="AJ197" s="249"/>
      <c r="AK197" s="249"/>
      <c r="AL197" s="249"/>
      <c r="AM197" s="249"/>
      <c r="AN197" s="249"/>
      <c r="AO197" s="249"/>
      <c r="AP197" s="249"/>
      <c r="AQ197" s="249"/>
      <c r="AR197" s="249"/>
      <c r="AS197" s="249"/>
      <c r="AT197" s="249"/>
      <c r="AU197" s="249"/>
      <c r="AV197" s="249"/>
      <c r="AW197" s="249"/>
      <c r="AX197" s="249"/>
    </row>
    <row r="198" spans="9:50">
      <c r="I198" s="249"/>
      <c r="J198" s="249"/>
      <c r="K198" s="249"/>
      <c r="L198" s="249"/>
      <c r="M198" s="249"/>
      <c r="N198" s="249"/>
      <c r="O198" s="249"/>
      <c r="P198" s="249"/>
      <c r="Q198" s="249"/>
      <c r="R198" s="249"/>
      <c r="S198" s="249"/>
      <c r="T198" s="249"/>
      <c r="U198" s="249"/>
      <c r="V198" s="249"/>
      <c r="W198" s="249"/>
      <c r="X198" s="249"/>
      <c r="Y198" s="249"/>
      <c r="Z198" s="249"/>
      <c r="AA198" s="249"/>
      <c r="AB198" s="249"/>
      <c r="AC198" s="249"/>
      <c r="AD198" s="249"/>
      <c r="AE198" s="249"/>
      <c r="AF198" s="249"/>
      <c r="AG198" s="249"/>
      <c r="AH198" s="249"/>
      <c r="AI198" s="249"/>
      <c r="AJ198" s="249"/>
      <c r="AK198" s="249"/>
      <c r="AL198" s="249"/>
      <c r="AM198" s="249"/>
      <c r="AN198" s="249"/>
      <c r="AO198" s="249"/>
      <c r="AP198" s="249"/>
      <c r="AQ198" s="249"/>
      <c r="AR198" s="249"/>
      <c r="AS198" s="249"/>
      <c r="AT198" s="249"/>
      <c r="AU198" s="249"/>
      <c r="AV198" s="249"/>
      <c r="AW198" s="249"/>
      <c r="AX198" s="249"/>
    </row>
    <row r="199" spans="9:50">
      <c r="I199" s="249"/>
      <c r="J199" s="249"/>
      <c r="K199" s="249"/>
      <c r="L199" s="249"/>
      <c r="M199" s="249"/>
      <c r="N199" s="249"/>
      <c r="O199" s="249"/>
      <c r="P199" s="249"/>
      <c r="Q199" s="249"/>
      <c r="R199" s="249"/>
      <c r="S199" s="249"/>
      <c r="T199" s="249"/>
      <c r="U199" s="249"/>
      <c r="V199" s="249"/>
      <c r="W199" s="249"/>
      <c r="X199" s="249"/>
      <c r="Y199" s="249"/>
      <c r="Z199" s="249"/>
      <c r="AA199" s="249"/>
      <c r="AB199" s="249"/>
      <c r="AC199" s="249"/>
      <c r="AD199" s="249"/>
      <c r="AE199" s="249"/>
      <c r="AF199" s="249"/>
      <c r="AG199" s="249"/>
      <c r="AH199" s="249"/>
      <c r="AI199" s="249"/>
      <c r="AJ199" s="249"/>
      <c r="AK199" s="249"/>
      <c r="AL199" s="249"/>
      <c r="AM199" s="249"/>
      <c r="AN199" s="249"/>
      <c r="AO199" s="249"/>
      <c r="AP199" s="249"/>
      <c r="AQ199" s="249"/>
      <c r="AR199" s="249"/>
      <c r="AS199" s="249"/>
      <c r="AT199" s="249"/>
      <c r="AU199" s="249"/>
      <c r="AV199" s="249"/>
      <c r="AW199" s="249"/>
      <c r="AX199" s="249"/>
    </row>
    <row r="200" spans="9:50">
      <c r="I200" s="249"/>
      <c r="J200" s="249"/>
      <c r="K200" s="249"/>
      <c r="L200" s="249"/>
      <c r="M200" s="249"/>
      <c r="N200" s="249"/>
      <c r="O200" s="249"/>
      <c r="P200" s="249"/>
      <c r="Q200" s="249"/>
      <c r="R200" s="249"/>
      <c r="S200" s="249"/>
      <c r="T200" s="249"/>
      <c r="U200" s="249"/>
      <c r="V200" s="249"/>
      <c r="W200" s="249"/>
      <c r="X200" s="249"/>
      <c r="Y200" s="249"/>
      <c r="Z200" s="249"/>
      <c r="AA200" s="249"/>
      <c r="AB200" s="249"/>
      <c r="AC200" s="249"/>
      <c r="AD200" s="249"/>
      <c r="AE200" s="249"/>
      <c r="AF200" s="249"/>
      <c r="AG200" s="249"/>
      <c r="AH200" s="249"/>
      <c r="AI200" s="249"/>
      <c r="AJ200" s="249"/>
      <c r="AK200" s="249"/>
      <c r="AL200" s="249"/>
      <c r="AM200" s="249"/>
      <c r="AN200" s="249"/>
      <c r="AO200" s="249"/>
      <c r="AP200" s="249"/>
      <c r="AQ200" s="249"/>
      <c r="AR200" s="249"/>
      <c r="AS200" s="249"/>
      <c r="AT200" s="249"/>
      <c r="AU200" s="249"/>
      <c r="AV200" s="249"/>
      <c r="AW200" s="249"/>
      <c r="AX200" s="249"/>
    </row>
    <row r="201" spans="9:50">
      <c r="I201" s="249"/>
      <c r="J201" s="249"/>
      <c r="K201" s="249"/>
      <c r="L201" s="249"/>
      <c r="M201" s="249"/>
      <c r="N201" s="249"/>
      <c r="O201" s="249"/>
      <c r="P201" s="249"/>
      <c r="Q201" s="249"/>
      <c r="R201" s="249"/>
      <c r="S201" s="249"/>
      <c r="T201" s="249"/>
      <c r="U201" s="249"/>
      <c r="V201" s="249"/>
      <c r="W201" s="249"/>
      <c r="X201" s="249"/>
      <c r="Y201" s="249"/>
      <c r="Z201" s="249"/>
      <c r="AA201" s="249"/>
      <c r="AB201" s="249"/>
      <c r="AC201" s="249"/>
      <c r="AD201" s="249"/>
      <c r="AE201" s="249"/>
      <c r="AF201" s="249"/>
      <c r="AG201" s="249"/>
      <c r="AH201" s="249"/>
      <c r="AI201" s="249"/>
      <c r="AJ201" s="249"/>
      <c r="AK201" s="249"/>
      <c r="AL201" s="249"/>
      <c r="AM201" s="249"/>
      <c r="AN201" s="249"/>
      <c r="AO201" s="249"/>
      <c r="AP201" s="249"/>
      <c r="AQ201" s="249"/>
      <c r="AR201" s="249"/>
      <c r="AS201" s="249"/>
      <c r="AT201" s="249"/>
      <c r="AU201" s="249"/>
      <c r="AV201" s="249"/>
      <c r="AW201" s="249"/>
      <c r="AX201" s="249"/>
    </row>
    <row r="202" spans="9:50">
      <c r="I202" s="249"/>
      <c r="J202" s="249"/>
      <c r="K202" s="249"/>
      <c r="L202" s="249"/>
      <c r="M202" s="249"/>
      <c r="N202" s="249"/>
      <c r="O202" s="249"/>
      <c r="P202" s="249"/>
      <c r="Q202" s="249"/>
      <c r="R202" s="249"/>
      <c r="S202" s="249"/>
      <c r="T202" s="249"/>
      <c r="U202" s="249"/>
      <c r="V202" s="249"/>
      <c r="W202" s="249"/>
      <c r="X202" s="249"/>
      <c r="Y202" s="249"/>
      <c r="Z202" s="249"/>
      <c r="AA202" s="249"/>
      <c r="AB202" s="249"/>
      <c r="AC202" s="249"/>
      <c r="AD202" s="249"/>
      <c r="AE202" s="249"/>
      <c r="AF202" s="249"/>
      <c r="AG202" s="249"/>
      <c r="AH202" s="249"/>
      <c r="AI202" s="249"/>
      <c r="AJ202" s="249"/>
      <c r="AK202" s="249"/>
      <c r="AL202" s="249"/>
      <c r="AM202" s="249"/>
      <c r="AN202" s="249"/>
      <c r="AO202" s="249"/>
      <c r="AP202" s="249"/>
      <c r="AQ202" s="249"/>
      <c r="AR202" s="249"/>
      <c r="AS202" s="249"/>
      <c r="AT202" s="249"/>
      <c r="AU202" s="249"/>
      <c r="AV202" s="249"/>
      <c r="AW202" s="249"/>
      <c r="AX202" s="249"/>
    </row>
    <row r="203" spans="9:50">
      <c r="I203" s="249"/>
      <c r="J203" s="249"/>
      <c r="K203" s="249"/>
      <c r="L203" s="249"/>
      <c r="M203" s="249"/>
      <c r="N203" s="249"/>
      <c r="O203" s="249"/>
      <c r="P203" s="249"/>
      <c r="Q203" s="249"/>
      <c r="R203" s="249"/>
      <c r="S203" s="249"/>
      <c r="T203" s="249"/>
      <c r="U203" s="249"/>
      <c r="V203" s="249"/>
      <c r="W203" s="249"/>
      <c r="X203" s="249"/>
      <c r="Y203" s="249"/>
      <c r="Z203" s="249"/>
      <c r="AA203" s="249"/>
      <c r="AB203" s="249"/>
      <c r="AC203" s="249"/>
      <c r="AD203" s="249"/>
      <c r="AE203" s="249"/>
      <c r="AF203" s="249"/>
      <c r="AG203" s="249"/>
      <c r="AH203" s="249"/>
      <c r="AI203" s="249"/>
      <c r="AJ203" s="249"/>
      <c r="AK203" s="249"/>
      <c r="AL203" s="249"/>
      <c r="AM203" s="249"/>
      <c r="AN203" s="249"/>
      <c r="AO203" s="249"/>
      <c r="AP203" s="249"/>
      <c r="AQ203" s="249"/>
      <c r="AR203" s="249"/>
      <c r="AS203" s="249"/>
      <c r="AT203" s="249"/>
      <c r="AU203" s="249"/>
      <c r="AV203" s="249"/>
      <c r="AW203" s="249"/>
      <c r="AX203" s="249"/>
    </row>
    <row r="204" spans="9:50">
      <c r="I204" s="249"/>
      <c r="J204" s="249"/>
      <c r="K204" s="249"/>
      <c r="L204" s="249"/>
      <c r="M204" s="249"/>
      <c r="N204" s="249"/>
      <c r="O204" s="249"/>
      <c r="P204" s="249"/>
      <c r="Q204" s="249"/>
      <c r="R204" s="249"/>
      <c r="S204" s="249"/>
      <c r="T204" s="249"/>
      <c r="U204" s="249"/>
      <c r="V204" s="249"/>
      <c r="W204" s="249"/>
      <c r="X204" s="249"/>
      <c r="Y204" s="249"/>
      <c r="Z204" s="249"/>
      <c r="AA204" s="249"/>
      <c r="AB204" s="249"/>
      <c r="AC204" s="249"/>
      <c r="AD204" s="249"/>
      <c r="AE204" s="249"/>
      <c r="AF204" s="249"/>
      <c r="AG204" s="249"/>
      <c r="AH204" s="249"/>
      <c r="AI204" s="249"/>
      <c r="AJ204" s="249"/>
      <c r="AK204" s="249"/>
      <c r="AL204" s="249"/>
      <c r="AM204" s="249"/>
      <c r="AN204" s="249"/>
      <c r="AO204" s="249"/>
      <c r="AP204" s="249"/>
      <c r="AQ204" s="249"/>
      <c r="AR204" s="249"/>
      <c r="AS204" s="249"/>
      <c r="AT204" s="249"/>
      <c r="AU204" s="249"/>
      <c r="AV204" s="249"/>
      <c r="AW204" s="249"/>
      <c r="AX204" s="249"/>
    </row>
    <row r="205" spans="9:50">
      <c r="I205" s="249"/>
      <c r="J205" s="249"/>
      <c r="K205" s="249"/>
      <c r="L205" s="249"/>
      <c r="M205" s="249"/>
      <c r="N205" s="249"/>
      <c r="O205" s="249"/>
      <c r="P205" s="249"/>
      <c r="Q205" s="249"/>
      <c r="R205" s="249"/>
      <c r="S205" s="249"/>
      <c r="T205" s="249"/>
      <c r="U205" s="249"/>
      <c r="V205" s="249"/>
      <c r="W205" s="249"/>
      <c r="X205" s="249"/>
      <c r="Y205" s="249"/>
      <c r="Z205" s="249"/>
      <c r="AA205" s="249"/>
      <c r="AB205" s="249"/>
      <c r="AC205" s="249"/>
      <c r="AD205" s="249"/>
      <c r="AE205" s="249"/>
      <c r="AF205" s="249"/>
      <c r="AG205" s="249"/>
      <c r="AH205" s="249"/>
      <c r="AI205" s="249"/>
      <c r="AJ205" s="249"/>
      <c r="AK205" s="249"/>
      <c r="AL205" s="249"/>
      <c r="AM205" s="249"/>
      <c r="AN205" s="249"/>
      <c r="AO205" s="249"/>
      <c r="AP205" s="249"/>
      <c r="AQ205" s="249"/>
      <c r="AR205" s="249"/>
      <c r="AS205" s="249"/>
      <c r="AT205" s="249"/>
      <c r="AU205" s="249"/>
      <c r="AV205" s="249"/>
      <c r="AW205" s="249"/>
      <c r="AX205" s="249"/>
    </row>
    <row r="206" spans="9:50">
      <c r="I206" s="249"/>
      <c r="J206" s="249"/>
      <c r="K206" s="249"/>
      <c r="L206" s="249"/>
      <c r="M206" s="249"/>
      <c r="N206" s="249"/>
      <c r="O206" s="249"/>
      <c r="P206" s="249"/>
      <c r="Q206" s="249"/>
      <c r="R206" s="249"/>
      <c r="S206" s="249"/>
      <c r="T206" s="249"/>
      <c r="U206" s="249"/>
      <c r="V206" s="249"/>
      <c r="W206" s="249"/>
      <c r="X206" s="249"/>
      <c r="Y206" s="249"/>
      <c r="Z206" s="249"/>
      <c r="AA206" s="249"/>
      <c r="AB206" s="249"/>
      <c r="AC206" s="249"/>
      <c r="AD206" s="249"/>
      <c r="AE206" s="249"/>
      <c r="AF206" s="249"/>
      <c r="AG206" s="249"/>
      <c r="AH206" s="249"/>
      <c r="AI206" s="249"/>
      <c r="AJ206" s="249"/>
      <c r="AK206" s="249"/>
      <c r="AL206" s="249"/>
      <c r="AM206" s="249"/>
      <c r="AN206" s="249"/>
      <c r="AO206" s="249"/>
      <c r="AP206" s="249"/>
      <c r="AQ206" s="249"/>
      <c r="AR206" s="249"/>
      <c r="AS206" s="249"/>
      <c r="AT206" s="249"/>
      <c r="AU206" s="249"/>
      <c r="AV206" s="249"/>
      <c r="AW206" s="249"/>
      <c r="AX206" s="249"/>
    </row>
    <row r="207" spans="9:50">
      <c r="I207" s="249"/>
      <c r="J207" s="249"/>
      <c r="K207" s="249"/>
      <c r="L207" s="249"/>
      <c r="M207" s="249"/>
      <c r="N207" s="249"/>
      <c r="O207" s="249"/>
      <c r="P207" s="249"/>
      <c r="Q207" s="249"/>
      <c r="R207" s="249"/>
      <c r="S207" s="249"/>
      <c r="T207" s="249"/>
      <c r="U207" s="249"/>
      <c r="V207" s="249"/>
      <c r="W207" s="249"/>
      <c r="X207" s="249"/>
      <c r="Y207" s="249"/>
      <c r="Z207" s="249"/>
      <c r="AA207" s="249"/>
      <c r="AB207" s="249"/>
      <c r="AC207" s="249"/>
      <c r="AD207" s="249"/>
      <c r="AE207" s="249"/>
      <c r="AF207" s="249"/>
      <c r="AG207" s="249"/>
      <c r="AH207" s="249"/>
      <c r="AI207" s="249"/>
      <c r="AJ207" s="249"/>
      <c r="AK207" s="249"/>
      <c r="AL207" s="249"/>
      <c r="AM207" s="249"/>
      <c r="AN207" s="249"/>
      <c r="AO207" s="249"/>
      <c r="AP207" s="249"/>
      <c r="AQ207" s="249"/>
      <c r="AR207" s="249"/>
      <c r="AS207" s="249"/>
      <c r="AT207" s="249"/>
      <c r="AU207" s="249"/>
      <c r="AV207" s="249"/>
      <c r="AW207" s="249"/>
      <c r="AX207" s="249"/>
    </row>
  </sheetData>
  <mergeCells count="10">
    <mergeCell ref="A4:B4"/>
    <mergeCell ref="A5:B5"/>
    <mergeCell ref="C7:F7"/>
    <mergeCell ref="C8:F8"/>
    <mergeCell ref="C9:F9"/>
    <mergeCell ref="C10:F10"/>
    <mergeCell ref="C11:G11"/>
    <mergeCell ref="C12:F12"/>
    <mergeCell ref="C1:D1"/>
    <mergeCell ref="E1:F1"/>
  </mergeCells>
  <printOptions horizontalCentered="1" verticalCentered="1"/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CF207"/>
  <sheetViews>
    <sheetView workbookViewId="0">
      <selection activeCell="A21" sqref="A21"/>
    </sheetView>
  </sheetViews>
  <sheetFormatPr defaultColWidth="9.140625" defaultRowHeight="15"/>
  <cols>
    <col min="1" max="1" width="25" style="248" customWidth="1"/>
    <col min="2" max="2" width="12.28515625" style="248" customWidth="1"/>
    <col min="3" max="3" width="14.28515625" style="248" customWidth="1"/>
    <col min="4" max="4" width="13.7109375" style="248" customWidth="1"/>
    <col min="5" max="5" width="14.5703125" style="248" customWidth="1"/>
    <col min="6" max="6" width="13.7109375" style="248" customWidth="1"/>
    <col min="7" max="7" width="14.28515625" style="248" customWidth="1"/>
    <col min="8" max="10" width="13.7109375" style="248" customWidth="1"/>
    <col min="11" max="11" width="13.42578125" style="248" customWidth="1"/>
    <col min="12" max="12" width="14.28515625" style="248" customWidth="1"/>
    <col min="13" max="13" width="6.85546875" style="248" customWidth="1"/>
    <col min="14" max="78" width="9.140625" style="248"/>
    <col min="79" max="79" width="28.140625" style="248" customWidth="1"/>
    <col min="80" max="80" width="9.140625" style="248"/>
    <col min="81" max="81" width="15.28515625" style="248" customWidth="1"/>
    <col min="82" max="16384" width="9.140625" style="248"/>
  </cols>
  <sheetData>
    <row r="1" spans="1:54" ht="19.5" thickBot="1">
      <c r="A1" s="334" t="s">
        <v>421</v>
      </c>
      <c r="B1" s="335"/>
      <c r="C1" s="675" t="s">
        <v>431</v>
      </c>
      <c r="D1" s="676"/>
      <c r="E1" s="676"/>
      <c r="F1" s="676"/>
      <c r="G1" s="677" t="s">
        <v>432</v>
      </c>
      <c r="H1" s="676"/>
      <c r="I1" s="676"/>
      <c r="J1" s="678"/>
      <c r="K1" s="336"/>
      <c r="L1" s="337"/>
      <c r="M1" s="896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</row>
    <row r="2" spans="1:54" ht="69" customHeight="1">
      <c r="A2" s="338" t="s">
        <v>423</v>
      </c>
      <c r="B2" s="339"/>
      <c r="C2" s="273" t="s">
        <v>424</v>
      </c>
      <c r="D2" s="340" t="s">
        <v>16</v>
      </c>
      <c r="E2" s="273" t="s">
        <v>426</v>
      </c>
      <c r="F2" s="341" t="s">
        <v>16</v>
      </c>
      <c r="G2" s="273" t="s">
        <v>436</v>
      </c>
      <c r="H2" s="342" t="s">
        <v>16</v>
      </c>
      <c r="I2" s="315" t="s">
        <v>437</v>
      </c>
      <c r="J2" s="342" t="s">
        <v>16</v>
      </c>
      <c r="K2" s="343"/>
      <c r="L2" s="344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</row>
    <row r="3" spans="1:54" ht="65.099999999999994" customHeight="1" thickBot="1">
      <c r="A3" s="345" t="s">
        <v>127</v>
      </c>
      <c r="B3" s="346"/>
      <c r="C3" s="276" t="s">
        <v>15</v>
      </c>
      <c r="D3" s="310" t="s">
        <v>425</v>
      </c>
      <c r="E3" s="276" t="s">
        <v>15</v>
      </c>
      <c r="F3" s="277" t="s">
        <v>425</v>
      </c>
      <c r="G3" s="278" t="s">
        <v>15</v>
      </c>
      <c r="H3" s="310" t="s">
        <v>427</v>
      </c>
      <c r="I3" s="276" t="s">
        <v>15</v>
      </c>
      <c r="J3" s="310" t="s">
        <v>427</v>
      </c>
      <c r="K3" s="347"/>
      <c r="L3" s="348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</row>
    <row r="4" spans="1:54" ht="31.5" customHeight="1" thickBot="1">
      <c r="A4" s="634" t="s">
        <v>11</v>
      </c>
      <c r="B4" s="670"/>
      <c r="C4" s="349">
        <f>'Casement Windows'!C4+'Casement Storms'!C4</f>
        <v>1320</v>
      </c>
      <c r="D4" s="350">
        <f>C4/50</f>
        <v>26.4</v>
      </c>
      <c r="E4" s="349">
        <f>'Casement Windows'!C4+'Casement Storms'!E4</f>
        <v>1535.7</v>
      </c>
      <c r="F4" s="351">
        <f>E4/50</f>
        <v>30.714000000000002</v>
      </c>
      <c r="G4" s="352">
        <f>'Casement Windows'!E4+'Casement Storms'!C4</f>
        <v>990</v>
      </c>
      <c r="H4" s="350">
        <f>G4/40</f>
        <v>24.75</v>
      </c>
      <c r="I4" s="349">
        <f>'Casement Windows'!E4+'Casement Storms'!E4</f>
        <v>1205.7</v>
      </c>
      <c r="J4" s="350">
        <f>I4/40</f>
        <v>30.142500000000002</v>
      </c>
      <c r="K4" s="353"/>
      <c r="L4" s="354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</row>
    <row r="5" spans="1:54" ht="31.5" customHeight="1" thickBot="1">
      <c r="A5" s="636" t="s">
        <v>12</v>
      </c>
      <c r="B5" s="671"/>
      <c r="C5" s="355">
        <f>C4</f>
        <v>1320</v>
      </c>
      <c r="D5" s="356"/>
      <c r="E5" s="355">
        <f>E4</f>
        <v>1535.7</v>
      </c>
      <c r="F5" s="357"/>
      <c r="G5" s="358">
        <f>(G4/40)*50</f>
        <v>1237.5</v>
      </c>
      <c r="H5" s="356"/>
      <c r="I5" s="355">
        <f>(I4/40)*50</f>
        <v>1507.125</v>
      </c>
      <c r="J5" s="356"/>
      <c r="K5" s="353"/>
      <c r="L5" s="354"/>
      <c r="M5" s="249"/>
      <c r="N5" s="249"/>
      <c r="O5" s="35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</row>
    <row r="6" spans="1:54" ht="28.5" customHeight="1" thickBot="1">
      <c r="A6" s="254"/>
      <c r="B6" s="360" t="s">
        <v>10</v>
      </c>
      <c r="C6" s="361"/>
      <c r="D6" s="362"/>
      <c r="E6" s="363"/>
      <c r="F6" s="362"/>
      <c r="G6" s="364"/>
      <c r="H6" s="365"/>
      <c r="I6" s="366"/>
      <c r="J6" s="365"/>
      <c r="K6" s="367"/>
      <c r="L6" s="368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</row>
    <row r="7" spans="1:54" ht="20.100000000000001" customHeight="1">
      <c r="A7" s="369" t="s">
        <v>8</v>
      </c>
      <c r="B7" s="128">
        <f>'Enter Your Window Size Here'!E6</f>
        <v>40</v>
      </c>
      <c r="C7" s="679" t="s">
        <v>6</v>
      </c>
      <c r="D7" s="643"/>
      <c r="E7" s="643"/>
      <c r="F7" s="643"/>
      <c r="G7" s="643"/>
      <c r="H7" s="643"/>
      <c r="I7" s="643"/>
      <c r="J7" s="643"/>
      <c r="K7" s="370" t="s">
        <v>1</v>
      </c>
      <c r="L7" s="371">
        <f>ROUNDUP(B7*B8/144,0)</f>
        <v>15</v>
      </c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</row>
    <row r="8" spans="1:54" ht="20.100000000000001" customHeight="1" thickBot="1">
      <c r="A8" s="372" t="s">
        <v>7</v>
      </c>
      <c r="B8" s="129">
        <f>'Enter Your Window Size Here'!E7</f>
        <v>52</v>
      </c>
      <c r="C8" s="680"/>
      <c r="D8" s="681"/>
      <c r="E8" s="681"/>
      <c r="F8" s="681"/>
      <c r="G8" s="681"/>
      <c r="H8" s="681"/>
      <c r="I8" s="681"/>
      <c r="J8" s="682"/>
      <c r="K8" s="373" t="s">
        <v>435</v>
      </c>
      <c r="L8" s="374">
        <f>B7*B8/144</f>
        <v>14.444444444444445</v>
      </c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</row>
    <row r="9" spans="1:54" ht="20.100000000000001" customHeight="1">
      <c r="A9" s="254"/>
      <c r="B9" s="375"/>
      <c r="C9" s="680"/>
      <c r="D9" s="681"/>
      <c r="E9" s="681"/>
      <c r="F9" s="681"/>
      <c r="G9" s="681"/>
      <c r="H9" s="681"/>
      <c r="I9" s="681"/>
      <c r="J9" s="681"/>
      <c r="K9" s="376"/>
      <c r="L9" s="377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</row>
    <row r="10" spans="1:54" ht="18" customHeight="1">
      <c r="A10" s="254"/>
      <c r="B10" s="378"/>
      <c r="C10" s="672"/>
      <c r="D10" s="673"/>
      <c r="E10" s="673"/>
      <c r="F10" s="673"/>
      <c r="G10" s="673"/>
      <c r="H10" s="673"/>
      <c r="I10" s="673"/>
      <c r="J10" s="673"/>
      <c r="K10" s="379"/>
      <c r="L10" s="380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</row>
    <row r="11" spans="1:54" ht="18" customHeight="1">
      <c r="A11" s="254"/>
      <c r="B11" s="378"/>
      <c r="C11" s="667"/>
      <c r="D11" s="631"/>
      <c r="E11" s="631"/>
      <c r="F11" s="631"/>
      <c r="G11" s="631"/>
      <c r="H11" s="631"/>
      <c r="I11" s="631"/>
      <c r="J11" s="631"/>
      <c r="K11" s="631"/>
      <c r="L11" s="381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</row>
    <row r="12" spans="1:54" ht="18" customHeight="1">
      <c r="A12" s="254"/>
      <c r="B12" s="382"/>
      <c r="C12" s="674"/>
      <c r="D12" s="673"/>
      <c r="E12" s="673"/>
      <c r="F12" s="673"/>
      <c r="G12" s="673"/>
      <c r="H12" s="673"/>
      <c r="I12" s="673"/>
      <c r="J12" s="673"/>
      <c r="K12" s="383"/>
      <c r="L12" s="381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</row>
    <row r="13" spans="1:54" ht="20.100000000000001" customHeight="1" thickBot="1">
      <c r="A13" s="297" t="s">
        <v>0</v>
      </c>
      <c r="B13" s="384"/>
      <c r="C13" s="261"/>
      <c r="D13" s="262"/>
      <c r="E13" s="262"/>
      <c r="F13" s="262"/>
      <c r="G13" s="262"/>
      <c r="H13" s="262"/>
      <c r="I13" s="262"/>
      <c r="J13" s="262"/>
      <c r="K13" s="262"/>
      <c r="L13" s="385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</row>
    <row r="14" spans="1:54">
      <c r="A14" s="254"/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</row>
    <row r="15" spans="1:54">
      <c r="A15" s="254"/>
      <c r="B15" s="386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</row>
    <row r="16" spans="1:54">
      <c r="A16" s="387"/>
      <c r="B16" s="388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</row>
    <row r="17" spans="1:54">
      <c r="A17" s="387"/>
      <c r="B17" s="388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</row>
    <row r="18" spans="1:54">
      <c r="A18" s="387"/>
      <c r="B18" s="388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</row>
    <row r="19" spans="1:54">
      <c r="A19" s="493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</row>
    <row r="20" spans="1:54">
      <c r="A20" s="493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</row>
    <row r="21" spans="1:54">
      <c r="A21" s="901"/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</row>
    <row r="22" spans="1:54">
      <c r="A22" s="249"/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</row>
    <row r="23" spans="1:54"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</row>
    <row r="24" spans="1:54">
      <c r="A24" s="390"/>
      <c r="B24" s="390"/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1"/>
      <c r="N24" s="391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</row>
    <row r="25" spans="1:54">
      <c r="A25" s="390"/>
      <c r="B25" s="390"/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1"/>
      <c r="N25" s="391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</row>
    <row r="26" spans="1:54">
      <c r="A26" s="390"/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1"/>
      <c r="N26" s="391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</row>
    <row r="27" spans="1:54">
      <c r="A27" s="390"/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1"/>
      <c r="N27" s="391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</row>
    <row r="28" spans="1:54">
      <c r="A28" s="390"/>
      <c r="B28" s="390"/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1"/>
      <c r="N28" s="391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</row>
    <row r="29" spans="1:54">
      <c r="A29" s="390"/>
      <c r="B29" s="390"/>
      <c r="C29" s="390"/>
      <c r="D29" s="390"/>
      <c r="E29" s="390"/>
      <c r="F29" s="390"/>
      <c r="G29" s="390"/>
      <c r="H29" s="390"/>
      <c r="I29" s="390"/>
      <c r="J29" s="390"/>
      <c r="K29" s="390"/>
      <c r="L29" s="390"/>
      <c r="M29" s="391"/>
      <c r="N29" s="391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</row>
    <row r="30" spans="1:54">
      <c r="A30" s="390"/>
      <c r="B30" s="390"/>
      <c r="C30" s="390"/>
      <c r="D30" s="390"/>
      <c r="E30" s="390"/>
      <c r="F30" s="390"/>
      <c r="G30" s="390"/>
      <c r="H30" s="390"/>
      <c r="I30" s="390"/>
      <c r="J30" s="390"/>
      <c r="K30" s="390"/>
      <c r="L30" s="390"/>
      <c r="M30" s="391"/>
      <c r="N30" s="391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</row>
    <row r="31" spans="1:54">
      <c r="A31" s="390"/>
      <c r="B31" s="390"/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1"/>
      <c r="N31" s="391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</row>
    <row r="32" spans="1:54">
      <c r="A32" s="390"/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1"/>
      <c r="N32" s="391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</row>
    <row r="33" spans="1:54">
      <c r="A33" s="390"/>
      <c r="B33" s="390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1"/>
      <c r="N33" s="391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</row>
    <row r="34" spans="1:54">
      <c r="A34" s="390"/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1"/>
      <c r="N34" s="391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</row>
    <row r="35" spans="1:54">
      <c r="A35" s="390"/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1"/>
      <c r="N35" s="391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</row>
    <row r="36" spans="1:54">
      <c r="A36" s="390"/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1"/>
      <c r="N36" s="391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</row>
    <row r="37" spans="1:54">
      <c r="A37" s="390"/>
      <c r="B37" s="390"/>
      <c r="C37" s="390"/>
      <c r="D37" s="390"/>
      <c r="E37" s="390"/>
      <c r="F37" s="390"/>
      <c r="G37" s="390"/>
      <c r="H37" s="390"/>
      <c r="I37" s="390"/>
      <c r="J37" s="390"/>
      <c r="K37" s="390"/>
      <c r="L37" s="390"/>
      <c r="M37" s="391"/>
      <c r="N37" s="391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</row>
    <row r="38" spans="1:54">
      <c r="A38" s="390"/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1"/>
      <c r="N38" s="391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</row>
    <row r="39" spans="1:54">
      <c r="A39" s="390"/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1"/>
      <c r="N39" s="391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</row>
    <row r="40" spans="1:54">
      <c r="A40" s="390"/>
      <c r="B40" s="390"/>
      <c r="C40" s="390"/>
      <c r="D40" s="390"/>
      <c r="E40" s="390"/>
      <c r="F40" s="390"/>
      <c r="G40" s="390"/>
      <c r="H40" s="390"/>
      <c r="I40" s="390"/>
      <c r="J40" s="390"/>
      <c r="K40" s="390"/>
      <c r="L40" s="390"/>
      <c r="M40" s="391"/>
      <c r="N40" s="391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</row>
    <row r="41" spans="1:54">
      <c r="A41" s="390"/>
      <c r="B41" s="390"/>
      <c r="C41" s="390"/>
      <c r="D41" s="390"/>
      <c r="E41" s="390"/>
      <c r="F41" s="390"/>
      <c r="G41" s="390"/>
      <c r="H41" s="390"/>
      <c r="I41" s="390"/>
      <c r="J41" s="390"/>
      <c r="K41" s="390"/>
      <c r="L41" s="390"/>
      <c r="M41" s="391"/>
      <c r="N41" s="391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</row>
    <row r="42" spans="1:54">
      <c r="A42" s="390"/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0"/>
      <c r="M42" s="391"/>
      <c r="N42" s="391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</row>
    <row r="43" spans="1:54">
      <c r="A43" s="390"/>
      <c r="B43" s="390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1"/>
      <c r="N43" s="391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</row>
    <row r="44" spans="1:54">
      <c r="A44" s="390"/>
      <c r="B44" s="390"/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1"/>
      <c r="N44" s="391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</row>
    <row r="45" spans="1:54">
      <c r="A45" s="390"/>
      <c r="B45" s="390"/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1"/>
      <c r="N45" s="391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</row>
    <row r="46" spans="1:54">
      <c r="A46" s="390"/>
      <c r="B46" s="390"/>
      <c r="C46" s="390"/>
      <c r="D46" s="390"/>
      <c r="E46" s="390"/>
      <c r="F46" s="390"/>
      <c r="G46" s="390"/>
      <c r="H46" s="390"/>
      <c r="I46" s="390"/>
      <c r="J46" s="390"/>
      <c r="K46" s="390"/>
      <c r="L46" s="390"/>
      <c r="M46" s="391"/>
      <c r="N46" s="391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</row>
    <row r="47" spans="1:54">
      <c r="A47" s="390"/>
      <c r="B47" s="390"/>
      <c r="C47" s="390"/>
      <c r="D47" s="390"/>
      <c r="E47" s="390"/>
      <c r="F47" s="390"/>
      <c r="G47" s="390"/>
      <c r="H47" s="390"/>
      <c r="I47" s="390"/>
      <c r="J47" s="390"/>
      <c r="K47" s="390"/>
      <c r="L47" s="390"/>
      <c r="M47" s="391"/>
      <c r="N47" s="391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</row>
    <row r="48" spans="1:54">
      <c r="A48" s="390"/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1"/>
      <c r="N48" s="391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</row>
    <row r="49" spans="1:54">
      <c r="A49" s="390"/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1"/>
      <c r="N49" s="391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</row>
    <row r="50" spans="1:54">
      <c r="A50" s="390"/>
      <c r="B50" s="390"/>
      <c r="C50" s="390"/>
      <c r="D50" s="390"/>
      <c r="E50" s="390"/>
      <c r="F50" s="390"/>
      <c r="G50" s="390"/>
      <c r="H50" s="390"/>
      <c r="I50" s="390"/>
      <c r="J50" s="390"/>
      <c r="K50" s="390"/>
      <c r="L50" s="390"/>
      <c r="M50" s="391"/>
      <c r="N50" s="391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</row>
    <row r="51" spans="1:54">
      <c r="A51" s="390"/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  <c r="M51" s="391"/>
      <c r="N51" s="391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</row>
    <row r="52" spans="1:54">
      <c r="A52" s="390"/>
      <c r="B52" s="390"/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1"/>
      <c r="N52" s="391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</row>
    <row r="53" spans="1:54">
      <c r="A53" s="390"/>
      <c r="B53" s="390"/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391"/>
      <c r="N53" s="391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</row>
    <row r="54" spans="1:54">
      <c r="A54" s="390"/>
      <c r="B54" s="390"/>
      <c r="C54" s="390"/>
      <c r="D54" s="390"/>
      <c r="E54" s="390"/>
      <c r="F54" s="390"/>
      <c r="G54" s="390"/>
      <c r="H54" s="390"/>
      <c r="I54" s="390"/>
      <c r="J54" s="390"/>
      <c r="K54" s="390"/>
      <c r="L54" s="390"/>
      <c r="M54" s="391"/>
      <c r="N54" s="391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</row>
    <row r="55" spans="1:54">
      <c r="A55" s="390"/>
      <c r="B55" s="390"/>
      <c r="C55" s="390"/>
      <c r="D55" s="390"/>
      <c r="E55" s="390"/>
      <c r="F55" s="390"/>
      <c r="G55" s="390"/>
      <c r="H55" s="390"/>
      <c r="I55" s="390"/>
      <c r="J55" s="390"/>
      <c r="K55" s="390"/>
      <c r="L55" s="390"/>
      <c r="M55" s="391"/>
      <c r="N55" s="391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49"/>
      <c r="BA55" s="249"/>
      <c r="BB55" s="249"/>
    </row>
    <row r="56" spans="1:54">
      <c r="A56" s="390"/>
      <c r="B56" s="390"/>
      <c r="C56" s="390"/>
      <c r="D56" s="390"/>
      <c r="E56" s="390"/>
      <c r="F56" s="390"/>
      <c r="G56" s="390"/>
      <c r="H56" s="390"/>
      <c r="I56" s="390"/>
      <c r="J56" s="390"/>
      <c r="K56" s="390"/>
      <c r="L56" s="390"/>
      <c r="M56" s="391"/>
      <c r="N56" s="391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49"/>
    </row>
    <row r="57" spans="1:54">
      <c r="A57" s="390"/>
      <c r="B57" s="390"/>
      <c r="C57" s="390"/>
      <c r="D57" s="390"/>
      <c r="E57" s="390"/>
      <c r="F57" s="390"/>
      <c r="G57" s="390"/>
      <c r="H57" s="390"/>
      <c r="I57" s="390"/>
      <c r="J57" s="390"/>
      <c r="K57" s="390"/>
      <c r="L57" s="390"/>
      <c r="M57" s="391"/>
      <c r="N57" s="391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</row>
    <row r="58" spans="1:54">
      <c r="A58" s="390"/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1"/>
      <c r="N58" s="391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49"/>
      <c r="BB58" s="249"/>
    </row>
    <row r="59" spans="1:54">
      <c r="A59" s="390"/>
      <c r="B59" s="390"/>
      <c r="C59" s="390"/>
      <c r="D59" s="390"/>
      <c r="E59" s="390"/>
      <c r="F59" s="390"/>
      <c r="G59" s="390"/>
      <c r="H59" s="390"/>
      <c r="I59" s="390"/>
      <c r="J59" s="390"/>
      <c r="K59" s="390"/>
      <c r="L59" s="390"/>
      <c r="M59" s="391"/>
      <c r="N59" s="391"/>
      <c r="O59" s="249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  <c r="AX59" s="249"/>
      <c r="AY59" s="249"/>
      <c r="AZ59" s="249"/>
      <c r="BA59" s="249"/>
      <c r="BB59" s="249"/>
    </row>
    <row r="60" spans="1:54">
      <c r="A60" s="390"/>
      <c r="B60" s="390"/>
      <c r="C60" s="390"/>
      <c r="D60" s="390"/>
      <c r="E60" s="390"/>
      <c r="F60" s="390"/>
      <c r="G60" s="390"/>
      <c r="H60" s="390"/>
      <c r="I60" s="390"/>
      <c r="J60" s="390"/>
      <c r="K60" s="390"/>
      <c r="L60" s="390"/>
      <c r="M60" s="391"/>
      <c r="N60" s="391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49"/>
      <c r="BA60" s="249"/>
      <c r="BB60" s="249"/>
    </row>
    <row r="61" spans="1:54">
      <c r="A61" s="390"/>
      <c r="B61" s="390"/>
      <c r="C61" s="390"/>
      <c r="D61" s="390"/>
      <c r="E61" s="390"/>
      <c r="F61" s="390"/>
      <c r="G61" s="390"/>
      <c r="H61" s="390"/>
      <c r="I61" s="390"/>
      <c r="J61" s="390"/>
      <c r="K61" s="390"/>
      <c r="L61" s="390"/>
      <c r="M61" s="391"/>
      <c r="N61" s="391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49"/>
      <c r="AQ61" s="249"/>
      <c r="AR61" s="249"/>
      <c r="AS61" s="249"/>
      <c r="AT61" s="249"/>
      <c r="AU61" s="249"/>
      <c r="AV61" s="249"/>
      <c r="AW61" s="249"/>
      <c r="AX61" s="249"/>
      <c r="AY61" s="249"/>
      <c r="AZ61" s="249"/>
      <c r="BA61" s="249"/>
      <c r="BB61" s="249"/>
    </row>
    <row r="62" spans="1:54">
      <c r="A62" s="390"/>
      <c r="B62" s="390"/>
      <c r="C62" s="390"/>
      <c r="D62" s="390"/>
      <c r="E62" s="390"/>
      <c r="F62" s="390"/>
      <c r="G62" s="390"/>
      <c r="H62" s="390"/>
      <c r="I62" s="390"/>
      <c r="J62" s="390"/>
      <c r="K62" s="390"/>
      <c r="L62" s="390"/>
      <c r="M62" s="391"/>
      <c r="N62" s="391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49"/>
      <c r="AN62" s="249"/>
      <c r="AO62" s="249"/>
      <c r="AP62" s="249"/>
      <c r="AQ62" s="249"/>
      <c r="AR62" s="249"/>
      <c r="AS62" s="249"/>
      <c r="AT62" s="249"/>
      <c r="AU62" s="249"/>
      <c r="AV62" s="249"/>
      <c r="AW62" s="249"/>
      <c r="AX62" s="249"/>
      <c r="AY62" s="249"/>
      <c r="AZ62" s="249"/>
      <c r="BA62" s="249"/>
      <c r="BB62" s="249"/>
    </row>
    <row r="63" spans="1:54">
      <c r="A63" s="390"/>
      <c r="B63" s="390"/>
      <c r="C63" s="390"/>
      <c r="D63" s="390"/>
      <c r="E63" s="390"/>
      <c r="F63" s="390"/>
      <c r="G63" s="390"/>
      <c r="H63" s="390"/>
      <c r="I63" s="390"/>
      <c r="J63" s="390"/>
      <c r="K63" s="390"/>
      <c r="L63" s="390"/>
      <c r="M63" s="391"/>
      <c r="N63" s="391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</row>
    <row r="64" spans="1:54">
      <c r="A64" s="390"/>
      <c r="B64" s="390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1"/>
      <c r="N64" s="391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</row>
    <row r="65" spans="1:54">
      <c r="A65" s="390"/>
      <c r="B65" s="390"/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1"/>
      <c r="N65" s="391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</row>
    <row r="66" spans="1:54">
      <c r="A66" s="390"/>
      <c r="B66" s="390"/>
      <c r="C66" s="390"/>
      <c r="D66" s="390"/>
      <c r="E66" s="390"/>
      <c r="F66" s="390"/>
      <c r="G66" s="390"/>
      <c r="H66" s="390"/>
      <c r="I66" s="390"/>
      <c r="J66" s="390"/>
      <c r="K66" s="390"/>
      <c r="L66" s="390"/>
      <c r="M66" s="391"/>
      <c r="N66" s="391"/>
      <c r="O66" s="249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</row>
    <row r="67" spans="1:54">
      <c r="A67" s="390"/>
      <c r="B67" s="390"/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1"/>
      <c r="N67" s="391"/>
      <c r="O67" s="249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</row>
    <row r="68" spans="1:54">
      <c r="A68" s="390"/>
      <c r="B68" s="390"/>
      <c r="C68" s="390"/>
      <c r="D68" s="390"/>
      <c r="E68" s="390"/>
      <c r="F68" s="390"/>
      <c r="G68" s="390"/>
      <c r="H68" s="390"/>
      <c r="I68" s="390"/>
      <c r="J68" s="390"/>
      <c r="K68" s="390"/>
      <c r="L68" s="390"/>
      <c r="M68" s="391"/>
      <c r="N68" s="391"/>
      <c r="O68" s="249"/>
      <c r="P68" s="249"/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49"/>
      <c r="BB68" s="249"/>
    </row>
    <row r="69" spans="1:54">
      <c r="A69" s="390"/>
      <c r="B69" s="390"/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1"/>
      <c r="N69" s="391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</row>
    <row r="70" spans="1:54">
      <c r="A70" s="390"/>
      <c r="B70" s="390"/>
      <c r="C70" s="390"/>
      <c r="D70" s="390"/>
      <c r="E70" s="390"/>
      <c r="F70" s="390"/>
      <c r="G70" s="390"/>
      <c r="H70" s="390"/>
      <c r="I70" s="390"/>
      <c r="J70" s="390"/>
      <c r="K70" s="390"/>
      <c r="L70" s="390"/>
      <c r="M70" s="391"/>
      <c r="N70" s="391"/>
      <c r="O70" s="249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  <c r="AY70" s="249"/>
      <c r="AZ70" s="249"/>
      <c r="BA70" s="249"/>
      <c r="BB70" s="249"/>
    </row>
    <row r="71" spans="1:54">
      <c r="A71" s="390"/>
      <c r="B71" s="390"/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1"/>
      <c r="N71" s="391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</row>
    <row r="72" spans="1:54">
      <c r="A72" s="390"/>
      <c r="B72" s="390"/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1"/>
      <c r="N72" s="391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</row>
    <row r="73" spans="1:54">
      <c r="A73" s="390"/>
      <c r="B73" s="390"/>
      <c r="C73" s="390"/>
      <c r="D73" s="390"/>
      <c r="E73" s="390"/>
      <c r="F73" s="390"/>
      <c r="G73" s="390"/>
      <c r="H73" s="390"/>
      <c r="I73" s="390"/>
      <c r="J73" s="390"/>
      <c r="K73" s="390"/>
      <c r="L73" s="390"/>
      <c r="M73" s="391"/>
      <c r="N73" s="391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</row>
    <row r="74" spans="1:54">
      <c r="A74" s="390"/>
      <c r="B74" s="390"/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1"/>
      <c r="N74" s="391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49"/>
      <c r="BB74" s="249"/>
    </row>
    <row r="75" spans="1:54">
      <c r="A75" s="390"/>
      <c r="B75" s="390"/>
      <c r="C75" s="390"/>
      <c r="D75" s="390"/>
      <c r="E75" s="390"/>
      <c r="F75" s="390"/>
      <c r="G75" s="390"/>
      <c r="H75" s="390"/>
      <c r="I75" s="390"/>
      <c r="J75" s="390"/>
      <c r="K75" s="390"/>
      <c r="L75" s="390"/>
      <c r="M75" s="391"/>
      <c r="N75" s="391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49"/>
      <c r="BA75" s="249"/>
      <c r="BB75" s="249"/>
    </row>
    <row r="76" spans="1:54">
      <c r="A76" s="390"/>
      <c r="B76" s="390"/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1"/>
      <c r="N76" s="391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49"/>
      <c r="BA76" s="249"/>
      <c r="BB76" s="249"/>
    </row>
    <row r="77" spans="1:54">
      <c r="A77" s="390"/>
      <c r="B77" s="390"/>
      <c r="C77" s="390"/>
      <c r="D77" s="390"/>
      <c r="E77" s="390"/>
      <c r="F77" s="390"/>
      <c r="G77" s="390"/>
      <c r="H77" s="390"/>
      <c r="I77" s="390"/>
      <c r="J77" s="390"/>
      <c r="K77" s="390"/>
      <c r="L77" s="390"/>
      <c r="M77" s="391"/>
      <c r="N77" s="391"/>
      <c r="O77" s="249"/>
      <c r="P77" s="249"/>
      <c r="Q77" s="249"/>
      <c r="R77" s="249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249"/>
      <c r="AX77" s="249"/>
      <c r="AY77" s="249"/>
      <c r="AZ77" s="249"/>
      <c r="BA77" s="249"/>
      <c r="BB77" s="249"/>
    </row>
    <row r="78" spans="1:54">
      <c r="A78" s="390"/>
      <c r="B78" s="390"/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1"/>
      <c r="N78" s="391"/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249"/>
      <c r="AX78" s="249"/>
      <c r="AY78" s="249"/>
      <c r="AZ78" s="249"/>
      <c r="BA78" s="249"/>
      <c r="BB78" s="249"/>
    </row>
    <row r="79" spans="1:54">
      <c r="A79" s="390"/>
      <c r="B79" s="390"/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1"/>
      <c r="N79" s="391"/>
      <c r="O79" s="249"/>
      <c r="P79" s="249"/>
      <c r="Q79" s="249"/>
      <c r="R79" s="249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249"/>
      <c r="AX79" s="249"/>
      <c r="AY79" s="249"/>
      <c r="AZ79" s="249"/>
      <c r="BA79" s="249"/>
      <c r="BB79" s="249"/>
    </row>
    <row r="80" spans="1:54">
      <c r="A80" s="390"/>
      <c r="B80" s="390"/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1"/>
      <c r="N80" s="391"/>
      <c r="O80" s="249"/>
      <c r="P80" s="249"/>
      <c r="Q80" s="249"/>
      <c r="R80" s="249"/>
      <c r="S80" s="249"/>
      <c r="T80" s="249"/>
      <c r="U80" s="249"/>
      <c r="V80" s="249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  <c r="AI80" s="249"/>
      <c r="AJ80" s="249"/>
      <c r="AK80" s="249"/>
      <c r="AL80" s="249"/>
      <c r="AM80" s="249"/>
      <c r="AN80" s="249"/>
      <c r="AO80" s="249"/>
      <c r="AP80" s="249"/>
      <c r="AQ80" s="249"/>
      <c r="AR80" s="249"/>
      <c r="AS80" s="249"/>
      <c r="AT80" s="249"/>
      <c r="AU80" s="249"/>
      <c r="AV80" s="249"/>
      <c r="AW80" s="249"/>
      <c r="AX80" s="249"/>
      <c r="AY80" s="249"/>
      <c r="AZ80" s="249"/>
      <c r="BA80" s="249"/>
      <c r="BB80" s="249"/>
    </row>
    <row r="81" spans="1:84">
      <c r="A81" s="390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1"/>
      <c r="N81" s="391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49"/>
      <c r="AK81" s="249"/>
      <c r="AL81" s="249"/>
      <c r="AM81" s="249"/>
      <c r="AN81" s="249"/>
      <c r="AO81" s="249"/>
      <c r="AP81" s="249"/>
      <c r="AQ81" s="249"/>
      <c r="AR81" s="249"/>
      <c r="AS81" s="249"/>
      <c r="AT81" s="249"/>
      <c r="AU81" s="249"/>
      <c r="AV81" s="249"/>
      <c r="AW81" s="249"/>
      <c r="AX81" s="249"/>
      <c r="AY81" s="249"/>
      <c r="AZ81" s="249"/>
      <c r="BA81" s="249"/>
      <c r="BB81" s="249"/>
    </row>
    <row r="82" spans="1:84">
      <c r="A82" s="390"/>
      <c r="B82" s="390"/>
      <c r="C82" s="390"/>
      <c r="D82" s="390"/>
      <c r="E82" s="390"/>
      <c r="F82" s="390"/>
      <c r="G82" s="390"/>
      <c r="H82" s="390"/>
      <c r="I82" s="390"/>
      <c r="J82" s="390"/>
      <c r="K82" s="390"/>
      <c r="L82" s="390"/>
      <c r="M82" s="391"/>
      <c r="N82" s="391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49"/>
      <c r="AZ82" s="249"/>
      <c r="BA82" s="249"/>
      <c r="BB82" s="249"/>
    </row>
    <row r="83" spans="1:84">
      <c r="A83" s="390"/>
      <c r="B83" s="390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391"/>
      <c r="N83" s="391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49"/>
      <c r="BA83" s="249"/>
      <c r="BB83" s="249"/>
    </row>
    <row r="84" spans="1:84">
      <c r="A84" s="390"/>
      <c r="B84" s="390"/>
      <c r="C84" s="390"/>
      <c r="D84" s="390"/>
      <c r="E84" s="390"/>
      <c r="F84" s="390"/>
      <c r="G84" s="390"/>
      <c r="H84" s="390"/>
      <c r="I84" s="390"/>
      <c r="J84" s="390"/>
      <c r="K84" s="390"/>
      <c r="L84" s="390"/>
      <c r="M84" s="391"/>
      <c r="N84" s="391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</row>
    <row r="85" spans="1:84">
      <c r="A85" s="390"/>
      <c r="B85" s="390"/>
      <c r="C85" s="390"/>
      <c r="D85" s="390"/>
      <c r="E85" s="390"/>
      <c r="F85" s="390"/>
      <c r="G85" s="390"/>
      <c r="H85" s="390"/>
      <c r="I85" s="390"/>
      <c r="J85" s="390"/>
      <c r="K85" s="390"/>
      <c r="L85" s="390"/>
      <c r="M85" s="391"/>
      <c r="N85" s="391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P85" s="249"/>
      <c r="AQ85" s="249"/>
      <c r="AR85" s="249"/>
      <c r="AS85" s="249"/>
      <c r="AT85" s="249"/>
      <c r="AU85" s="249"/>
      <c r="AV85" s="249"/>
      <c r="AW85" s="249"/>
      <c r="AX85" s="249"/>
      <c r="AY85" s="249"/>
      <c r="AZ85" s="249"/>
      <c r="BA85" s="249"/>
      <c r="BB85" s="249"/>
    </row>
    <row r="86" spans="1:84">
      <c r="A86" s="390"/>
      <c r="B86" s="390"/>
      <c r="C86" s="390"/>
      <c r="D86" s="390"/>
      <c r="E86" s="390"/>
      <c r="F86" s="390"/>
      <c r="G86" s="390"/>
      <c r="H86" s="390"/>
      <c r="I86" s="390"/>
      <c r="J86" s="390"/>
      <c r="K86" s="390"/>
      <c r="L86" s="390"/>
      <c r="M86" s="391"/>
      <c r="N86" s="391"/>
      <c r="O86" s="249"/>
      <c r="P86" s="249"/>
      <c r="Q86" s="249"/>
      <c r="R86" s="249"/>
      <c r="S86" s="249"/>
      <c r="T86" s="249"/>
      <c r="U86" s="249"/>
      <c r="V86" s="249"/>
      <c r="W86" s="249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49"/>
      <c r="AS86" s="249"/>
      <c r="AT86" s="249"/>
      <c r="AU86" s="249"/>
      <c r="AV86" s="249"/>
      <c r="AW86" s="249"/>
      <c r="AX86" s="249"/>
      <c r="AY86" s="249"/>
      <c r="AZ86" s="249"/>
      <c r="BA86" s="249"/>
      <c r="BB86" s="249"/>
    </row>
    <row r="87" spans="1:84">
      <c r="A87" s="390"/>
      <c r="B87" s="390"/>
      <c r="C87" s="390"/>
      <c r="D87" s="390"/>
      <c r="E87" s="390"/>
      <c r="F87" s="390"/>
      <c r="G87" s="390"/>
      <c r="H87" s="390"/>
      <c r="I87" s="390"/>
      <c r="J87" s="390"/>
      <c r="K87" s="390"/>
      <c r="L87" s="390"/>
      <c r="M87" s="391"/>
      <c r="N87" s="391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49"/>
      <c r="BA87" s="249"/>
      <c r="BB87" s="249"/>
    </row>
    <row r="88" spans="1:84">
      <c r="A88" s="390"/>
      <c r="B88" s="390"/>
      <c r="C88" s="390"/>
      <c r="D88" s="390"/>
      <c r="E88" s="390"/>
      <c r="F88" s="390"/>
      <c r="G88" s="390"/>
      <c r="H88" s="390"/>
      <c r="I88" s="390"/>
      <c r="J88" s="390"/>
      <c r="K88" s="390"/>
      <c r="L88" s="390"/>
      <c r="M88" s="391"/>
      <c r="N88" s="391"/>
      <c r="O88" s="249"/>
      <c r="P88" s="249"/>
      <c r="Q88" s="249"/>
      <c r="R88" s="249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  <c r="AH88" s="249"/>
      <c r="AI88" s="249"/>
      <c r="AJ88" s="249"/>
      <c r="AK88" s="249"/>
      <c r="AL88" s="249"/>
      <c r="AM88" s="249"/>
      <c r="AN88" s="249"/>
      <c r="AO88" s="249"/>
      <c r="AP88" s="249"/>
      <c r="AQ88" s="249"/>
      <c r="AR88" s="249"/>
      <c r="AS88" s="249"/>
      <c r="AT88" s="249"/>
      <c r="AU88" s="249"/>
      <c r="AV88" s="249"/>
      <c r="AW88" s="249"/>
      <c r="AX88" s="249"/>
      <c r="AY88" s="249"/>
      <c r="AZ88" s="249"/>
      <c r="BA88" s="249"/>
      <c r="BB88" s="249"/>
    </row>
    <row r="89" spans="1:84">
      <c r="A89" s="390"/>
      <c r="B89" s="390"/>
      <c r="C89" s="390"/>
      <c r="D89" s="390"/>
      <c r="E89" s="390"/>
      <c r="F89" s="390"/>
      <c r="G89" s="390"/>
      <c r="H89" s="390"/>
      <c r="I89" s="390"/>
      <c r="J89" s="390"/>
      <c r="K89" s="390"/>
      <c r="L89" s="390"/>
      <c r="M89" s="391"/>
      <c r="N89" s="391"/>
      <c r="O89" s="249"/>
      <c r="P89" s="249"/>
      <c r="Q89" s="249"/>
      <c r="R89" s="249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  <c r="AE89" s="249"/>
      <c r="AF89" s="249"/>
      <c r="AG89" s="249"/>
      <c r="AH89" s="249"/>
      <c r="AI89" s="249"/>
      <c r="AJ89" s="249"/>
      <c r="AK89" s="249"/>
      <c r="AL89" s="249"/>
      <c r="AM89" s="249"/>
      <c r="AN89" s="249"/>
      <c r="AO89" s="249"/>
      <c r="AP89" s="249"/>
      <c r="AQ89" s="249"/>
      <c r="AR89" s="249"/>
      <c r="AS89" s="249"/>
      <c r="AT89" s="249"/>
      <c r="AU89" s="249"/>
      <c r="AV89" s="249"/>
      <c r="AW89" s="249"/>
      <c r="AX89" s="249"/>
      <c r="AY89" s="249"/>
      <c r="AZ89" s="249"/>
      <c r="BA89" s="249"/>
      <c r="BB89" s="249"/>
    </row>
    <row r="90" spans="1:84">
      <c r="A90" s="390"/>
      <c r="B90" s="390"/>
      <c r="C90" s="390"/>
      <c r="D90" s="390"/>
      <c r="E90" s="390"/>
      <c r="F90" s="390"/>
      <c r="G90" s="390"/>
      <c r="H90" s="390"/>
      <c r="I90" s="390"/>
      <c r="J90" s="390"/>
      <c r="K90" s="390"/>
      <c r="L90" s="390"/>
      <c r="M90" s="391"/>
      <c r="N90" s="391"/>
      <c r="O90" s="249"/>
      <c r="P90" s="249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249"/>
      <c r="AX90" s="249"/>
      <c r="AY90" s="249"/>
      <c r="AZ90" s="249"/>
      <c r="BA90" s="249"/>
      <c r="BB90" s="249"/>
    </row>
    <row r="91" spans="1:84">
      <c r="A91" s="390"/>
      <c r="B91" s="390"/>
      <c r="C91" s="390"/>
      <c r="D91" s="390"/>
      <c r="E91" s="390"/>
      <c r="F91" s="390"/>
      <c r="G91" s="390"/>
      <c r="H91" s="390"/>
      <c r="I91" s="390"/>
      <c r="J91" s="390"/>
      <c r="K91" s="390"/>
      <c r="L91" s="390"/>
      <c r="M91" s="391"/>
      <c r="N91" s="391"/>
      <c r="O91" s="249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49"/>
      <c r="AF91" s="249"/>
      <c r="AG91" s="249"/>
      <c r="AH91" s="249"/>
      <c r="AI91" s="249"/>
      <c r="AJ91" s="249"/>
      <c r="AK91" s="249"/>
      <c r="AL91" s="249"/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249"/>
      <c r="AX91" s="249"/>
      <c r="AY91" s="249"/>
      <c r="AZ91" s="249"/>
      <c r="BA91" s="249"/>
      <c r="BB91" s="249"/>
    </row>
    <row r="92" spans="1:84">
      <c r="A92" s="390"/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1"/>
      <c r="N92" s="391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  <c r="AH92" s="249"/>
      <c r="AI92" s="249"/>
      <c r="AJ92" s="249"/>
      <c r="AK92" s="249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249"/>
      <c r="AX92" s="249"/>
      <c r="AY92" s="249"/>
      <c r="AZ92" s="249"/>
      <c r="BA92" s="249"/>
      <c r="BB92" s="249"/>
    </row>
    <row r="93" spans="1:84">
      <c r="A93" s="390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1"/>
      <c r="N93" s="391"/>
      <c r="O93" s="249"/>
      <c r="P93" s="249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249"/>
      <c r="AX93" s="249"/>
      <c r="AY93" s="249"/>
      <c r="AZ93" s="249"/>
      <c r="BA93" s="249"/>
      <c r="BB93" s="249"/>
    </row>
    <row r="94" spans="1:84">
      <c r="A94" s="390"/>
      <c r="B94" s="390"/>
      <c r="C94" s="390"/>
      <c r="D94" s="390"/>
      <c r="E94" s="390"/>
      <c r="F94" s="390"/>
      <c r="G94" s="390"/>
      <c r="H94" s="390"/>
      <c r="I94" s="390"/>
      <c r="J94" s="390"/>
      <c r="K94" s="390"/>
      <c r="L94" s="390"/>
      <c r="M94" s="391"/>
      <c r="N94" s="391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49"/>
      <c r="BB94" s="249"/>
    </row>
    <row r="95" spans="1:84">
      <c r="A95" s="390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1"/>
      <c r="N95" s="391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  <c r="AY95" s="249"/>
      <c r="AZ95" s="249"/>
      <c r="BA95" s="249"/>
      <c r="BB95" s="249"/>
    </row>
    <row r="96" spans="1:84">
      <c r="A96" s="390"/>
      <c r="B96" s="390"/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1"/>
      <c r="N96" s="391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49"/>
      <c r="BA96" s="249"/>
      <c r="BB96" s="249"/>
      <c r="CC96" s="249"/>
      <c r="CD96" s="249"/>
      <c r="CE96" s="249"/>
      <c r="CF96" s="249"/>
    </row>
    <row r="97" spans="13:84"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9"/>
      <c r="AH97" s="249"/>
      <c r="AI97" s="249"/>
      <c r="AJ97" s="249"/>
      <c r="AK97" s="249"/>
      <c r="AL97" s="249"/>
      <c r="AM97" s="249"/>
      <c r="AN97" s="249"/>
      <c r="AO97" s="249"/>
      <c r="AP97" s="249"/>
      <c r="AQ97" s="249"/>
      <c r="AR97" s="249"/>
      <c r="AS97" s="249"/>
      <c r="AT97" s="249"/>
      <c r="AU97" s="249"/>
      <c r="AV97" s="249"/>
      <c r="AW97" s="249"/>
      <c r="AX97" s="249"/>
      <c r="AY97" s="249"/>
      <c r="AZ97" s="249"/>
      <c r="BA97" s="249"/>
      <c r="BB97" s="249"/>
      <c r="CC97" s="249"/>
      <c r="CD97" s="249"/>
      <c r="CE97" s="249"/>
      <c r="CF97" s="249"/>
    </row>
    <row r="98" spans="13:84"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  <c r="AM98" s="249"/>
      <c r="AN98" s="249"/>
      <c r="AO98" s="249"/>
      <c r="AP98" s="249"/>
      <c r="AQ98" s="249"/>
      <c r="AR98" s="249"/>
      <c r="AS98" s="249"/>
      <c r="AT98" s="249"/>
      <c r="AU98" s="249"/>
      <c r="AV98" s="249"/>
      <c r="AW98" s="249"/>
      <c r="AX98" s="249"/>
      <c r="AY98" s="249"/>
      <c r="AZ98" s="249"/>
      <c r="BA98" s="249"/>
      <c r="BB98" s="249"/>
      <c r="CC98" s="249"/>
      <c r="CD98" s="388"/>
      <c r="CE98" s="249"/>
      <c r="CF98" s="249"/>
    </row>
    <row r="99" spans="13:84"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49"/>
      <c r="AH99" s="249"/>
      <c r="AI99" s="249"/>
      <c r="AJ99" s="249"/>
      <c r="AK99" s="249"/>
      <c r="AL99" s="249"/>
      <c r="AM99" s="249"/>
      <c r="AN99" s="249"/>
      <c r="AO99" s="249"/>
      <c r="AP99" s="249"/>
      <c r="AQ99" s="249"/>
      <c r="AR99" s="249"/>
      <c r="AS99" s="249"/>
      <c r="AT99" s="249"/>
      <c r="AU99" s="249"/>
      <c r="AV99" s="249"/>
      <c r="AW99" s="249"/>
      <c r="AX99" s="249"/>
      <c r="AY99" s="249"/>
      <c r="AZ99" s="249"/>
      <c r="BA99" s="249"/>
      <c r="BB99" s="249"/>
      <c r="CC99" s="249"/>
      <c r="CD99" s="388"/>
      <c r="CE99" s="249"/>
      <c r="CF99" s="249"/>
    </row>
    <row r="100" spans="13:84"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49"/>
      <c r="AH100" s="249"/>
      <c r="AI100" s="249"/>
      <c r="AJ100" s="249"/>
      <c r="AK100" s="249"/>
      <c r="AL100" s="249"/>
      <c r="AM100" s="249"/>
      <c r="AN100" s="249"/>
      <c r="AO100" s="249"/>
      <c r="AP100" s="249"/>
      <c r="AQ100" s="249"/>
      <c r="AR100" s="249"/>
      <c r="AS100" s="249"/>
      <c r="AT100" s="249"/>
      <c r="AU100" s="249"/>
      <c r="AV100" s="249"/>
      <c r="AW100" s="249"/>
      <c r="AX100" s="249"/>
      <c r="AY100" s="249"/>
      <c r="AZ100" s="249"/>
      <c r="BA100" s="249"/>
      <c r="BB100" s="249"/>
      <c r="CC100" s="249"/>
      <c r="CD100" s="388"/>
      <c r="CE100" s="249"/>
      <c r="CF100" s="249"/>
    </row>
    <row r="101" spans="13:84">
      <c r="M101" s="249"/>
      <c r="N101" s="249"/>
      <c r="O101" s="249"/>
      <c r="P101" s="249"/>
      <c r="Q101" s="249"/>
      <c r="R101" s="249"/>
      <c r="S101" s="249"/>
      <c r="T101" s="249"/>
      <c r="U101" s="249"/>
      <c r="V101" s="249"/>
      <c r="W101" s="249"/>
      <c r="X101" s="249"/>
      <c r="Y101" s="249"/>
      <c r="Z101" s="249"/>
      <c r="AA101" s="249"/>
      <c r="AB101" s="249"/>
      <c r="AC101" s="249"/>
      <c r="AD101" s="249"/>
      <c r="AE101" s="249"/>
      <c r="AF101" s="249"/>
      <c r="AG101" s="249"/>
      <c r="AH101" s="249"/>
      <c r="AI101" s="249"/>
      <c r="AJ101" s="249"/>
      <c r="AK101" s="249"/>
      <c r="AL101" s="249"/>
      <c r="AM101" s="249"/>
      <c r="AN101" s="249"/>
      <c r="AO101" s="249"/>
      <c r="AP101" s="249"/>
      <c r="AQ101" s="249"/>
      <c r="AR101" s="249"/>
      <c r="AS101" s="249"/>
      <c r="AT101" s="249"/>
      <c r="AU101" s="249"/>
      <c r="AV101" s="249"/>
      <c r="AW101" s="249"/>
      <c r="AX101" s="249"/>
      <c r="AY101" s="249"/>
      <c r="AZ101" s="249"/>
      <c r="BA101" s="249"/>
      <c r="BB101" s="249"/>
    </row>
    <row r="102" spans="13:84">
      <c r="M102" s="249"/>
      <c r="N102" s="249"/>
      <c r="O102" s="249"/>
      <c r="P102" s="249"/>
      <c r="Q102" s="249"/>
      <c r="R102" s="249"/>
      <c r="S102" s="249"/>
      <c r="T102" s="249"/>
      <c r="U102" s="249"/>
      <c r="V102" s="249"/>
      <c r="W102" s="249"/>
      <c r="X102" s="249"/>
      <c r="Y102" s="249"/>
      <c r="Z102" s="249"/>
      <c r="AA102" s="249"/>
      <c r="AB102" s="249"/>
      <c r="AC102" s="249"/>
      <c r="AD102" s="249"/>
      <c r="AE102" s="249"/>
      <c r="AF102" s="249"/>
      <c r="AG102" s="249"/>
      <c r="AH102" s="249"/>
      <c r="AI102" s="249"/>
      <c r="AJ102" s="249"/>
      <c r="AK102" s="249"/>
      <c r="AL102" s="249"/>
      <c r="AM102" s="249"/>
      <c r="AN102" s="249"/>
      <c r="AO102" s="249"/>
      <c r="AP102" s="249"/>
      <c r="AQ102" s="249"/>
      <c r="AR102" s="249"/>
      <c r="AS102" s="249"/>
      <c r="AT102" s="249"/>
      <c r="AU102" s="249"/>
      <c r="AV102" s="249"/>
      <c r="AW102" s="249"/>
      <c r="AX102" s="249"/>
      <c r="AY102" s="249"/>
      <c r="AZ102" s="249"/>
      <c r="BA102" s="249"/>
      <c r="BB102" s="249"/>
      <c r="CD102" s="392"/>
    </row>
    <row r="103" spans="13:84">
      <c r="M103" s="249"/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  <c r="X103" s="249"/>
      <c r="Y103" s="249"/>
      <c r="Z103" s="249"/>
      <c r="AA103" s="249"/>
      <c r="AB103" s="249"/>
      <c r="AC103" s="249"/>
      <c r="AD103" s="249"/>
      <c r="AE103" s="249"/>
      <c r="AF103" s="249"/>
      <c r="AG103" s="249"/>
      <c r="AH103" s="249"/>
      <c r="AI103" s="249"/>
      <c r="AJ103" s="249"/>
      <c r="AK103" s="249"/>
      <c r="AL103" s="249"/>
      <c r="AM103" s="249"/>
      <c r="AN103" s="249"/>
      <c r="AO103" s="249"/>
      <c r="AP103" s="249"/>
      <c r="AQ103" s="249"/>
      <c r="AR103" s="249"/>
      <c r="AS103" s="249"/>
      <c r="AT103" s="249"/>
      <c r="AU103" s="249"/>
      <c r="AV103" s="249"/>
      <c r="AW103" s="249"/>
      <c r="AX103" s="249"/>
      <c r="AY103" s="249"/>
      <c r="AZ103" s="249"/>
      <c r="BA103" s="249"/>
      <c r="BB103" s="249"/>
      <c r="CD103" s="392"/>
    </row>
    <row r="104" spans="13:84">
      <c r="M104" s="249"/>
      <c r="N104" s="249"/>
      <c r="O104" s="249"/>
      <c r="P104" s="249"/>
      <c r="Q104" s="249"/>
      <c r="R104" s="249"/>
      <c r="S104" s="249"/>
      <c r="T104" s="249"/>
      <c r="U104" s="249"/>
      <c r="V104" s="249"/>
      <c r="W104" s="249"/>
      <c r="X104" s="249"/>
      <c r="Y104" s="249"/>
      <c r="Z104" s="249"/>
      <c r="AA104" s="249"/>
      <c r="AB104" s="249"/>
      <c r="AC104" s="249"/>
      <c r="AD104" s="249"/>
      <c r="AE104" s="249"/>
      <c r="AF104" s="249"/>
      <c r="AG104" s="249"/>
      <c r="AH104" s="249"/>
      <c r="AI104" s="249"/>
      <c r="AJ104" s="249"/>
      <c r="AK104" s="249"/>
      <c r="AL104" s="249"/>
      <c r="AM104" s="249"/>
      <c r="AN104" s="249"/>
      <c r="AO104" s="249"/>
      <c r="AP104" s="249"/>
      <c r="AQ104" s="249"/>
      <c r="AR104" s="249"/>
      <c r="AS104" s="249"/>
      <c r="AT104" s="249"/>
      <c r="AU104" s="249"/>
      <c r="AV104" s="249"/>
      <c r="AW104" s="249"/>
      <c r="AX104" s="249"/>
      <c r="AY104" s="249"/>
      <c r="AZ104" s="249"/>
      <c r="BA104" s="249"/>
      <c r="BB104" s="249"/>
    </row>
    <row r="105" spans="13:84">
      <c r="M105" s="249"/>
      <c r="N105" s="249"/>
      <c r="O105" s="249"/>
      <c r="P105" s="249"/>
      <c r="Q105" s="249"/>
      <c r="R105" s="249"/>
      <c r="S105" s="249"/>
      <c r="T105" s="249"/>
      <c r="U105" s="249"/>
      <c r="V105" s="249"/>
      <c r="W105" s="249"/>
      <c r="X105" s="249"/>
      <c r="Y105" s="249"/>
      <c r="Z105" s="249"/>
      <c r="AA105" s="249"/>
      <c r="AB105" s="249"/>
      <c r="AC105" s="249"/>
      <c r="AD105" s="249"/>
      <c r="AE105" s="249"/>
      <c r="AF105" s="249"/>
      <c r="AG105" s="249"/>
      <c r="AH105" s="249"/>
      <c r="AI105" s="249"/>
      <c r="AJ105" s="249"/>
      <c r="AK105" s="249"/>
      <c r="AL105" s="249"/>
      <c r="AM105" s="249"/>
      <c r="AN105" s="249"/>
      <c r="AO105" s="249"/>
      <c r="AP105" s="249"/>
      <c r="AQ105" s="249"/>
      <c r="AR105" s="249"/>
      <c r="AS105" s="249"/>
      <c r="AT105" s="249"/>
      <c r="AU105" s="249"/>
      <c r="AV105" s="249"/>
      <c r="AW105" s="249"/>
      <c r="AX105" s="249"/>
      <c r="AY105" s="249"/>
      <c r="AZ105" s="249"/>
      <c r="BA105" s="249"/>
      <c r="BB105" s="249"/>
    </row>
    <row r="106" spans="13:84">
      <c r="M106" s="249"/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  <c r="X106" s="249"/>
      <c r="Y106" s="249"/>
      <c r="Z106" s="249"/>
      <c r="AA106" s="249"/>
      <c r="AB106" s="249"/>
      <c r="AC106" s="249"/>
      <c r="AD106" s="249"/>
      <c r="AE106" s="249"/>
      <c r="AF106" s="249"/>
      <c r="AG106" s="249"/>
      <c r="AH106" s="249"/>
      <c r="AI106" s="249"/>
      <c r="AJ106" s="249"/>
      <c r="AK106" s="249"/>
      <c r="AL106" s="249"/>
      <c r="AM106" s="249"/>
      <c r="AN106" s="249"/>
      <c r="AO106" s="249"/>
      <c r="AP106" s="249"/>
      <c r="AQ106" s="249"/>
      <c r="AR106" s="249"/>
      <c r="AS106" s="249"/>
      <c r="AT106" s="249"/>
      <c r="AU106" s="249"/>
      <c r="AV106" s="249"/>
      <c r="AW106" s="249"/>
      <c r="AX106" s="249"/>
      <c r="AY106" s="249"/>
      <c r="AZ106" s="249"/>
      <c r="BA106" s="249"/>
      <c r="BB106" s="249"/>
    </row>
    <row r="107" spans="13:84">
      <c r="M107" s="249"/>
      <c r="N107" s="249"/>
      <c r="O107" s="249"/>
      <c r="P107" s="249"/>
      <c r="Q107" s="249"/>
      <c r="R107" s="249"/>
      <c r="S107" s="249"/>
      <c r="T107" s="249"/>
      <c r="U107" s="249"/>
      <c r="V107" s="249"/>
      <c r="W107" s="249"/>
      <c r="X107" s="249"/>
      <c r="Y107" s="249"/>
      <c r="Z107" s="249"/>
      <c r="AA107" s="249"/>
      <c r="AB107" s="249"/>
      <c r="AC107" s="249"/>
      <c r="AD107" s="249"/>
      <c r="AE107" s="249"/>
      <c r="AF107" s="249"/>
      <c r="AG107" s="249"/>
      <c r="AH107" s="249"/>
      <c r="AI107" s="249"/>
      <c r="AJ107" s="249"/>
      <c r="AK107" s="249"/>
      <c r="AL107" s="249"/>
      <c r="AM107" s="249"/>
      <c r="AN107" s="249"/>
      <c r="AO107" s="249"/>
      <c r="AP107" s="249"/>
      <c r="AQ107" s="249"/>
      <c r="AR107" s="249"/>
      <c r="AS107" s="249"/>
      <c r="AT107" s="249"/>
      <c r="AU107" s="249"/>
      <c r="AV107" s="249"/>
      <c r="AW107" s="249"/>
      <c r="AX107" s="249"/>
      <c r="AY107" s="249"/>
      <c r="AZ107" s="249"/>
      <c r="BA107" s="249"/>
      <c r="BB107" s="249"/>
    </row>
    <row r="108" spans="13:84">
      <c r="M108" s="249"/>
      <c r="N108" s="249"/>
      <c r="O108" s="249"/>
      <c r="P108" s="249"/>
      <c r="Q108" s="249"/>
      <c r="R108" s="249"/>
      <c r="S108" s="249"/>
      <c r="T108" s="249"/>
      <c r="U108" s="249"/>
      <c r="V108" s="249"/>
      <c r="W108" s="249"/>
      <c r="X108" s="249"/>
      <c r="Y108" s="249"/>
      <c r="Z108" s="249"/>
      <c r="AA108" s="249"/>
      <c r="AB108" s="249"/>
      <c r="AC108" s="249"/>
      <c r="AD108" s="249"/>
      <c r="AE108" s="249"/>
      <c r="AF108" s="249"/>
      <c r="AG108" s="249"/>
      <c r="AH108" s="249"/>
      <c r="AI108" s="249"/>
      <c r="AJ108" s="249"/>
      <c r="AK108" s="249"/>
      <c r="AL108" s="249"/>
      <c r="AM108" s="249"/>
      <c r="AN108" s="249"/>
      <c r="AO108" s="249"/>
      <c r="AP108" s="249"/>
      <c r="AQ108" s="249"/>
      <c r="AR108" s="249"/>
      <c r="AS108" s="249"/>
      <c r="AT108" s="249"/>
      <c r="AU108" s="249"/>
      <c r="AV108" s="249"/>
      <c r="AW108" s="249"/>
      <c r="AX108" s="249"/>
      <c r="AY108" s="249"/>
      <c r="AZ108" s="249"/>
      <c r="BA108" s="249"/>
      <c r="BB108" s="249"/>
    </row>
    <row r="109" spans="13:84">
      <c r="M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249"/>
      <c r="Z109" s="249"/>
      <c r="AA109" s="249"/>
      <c r="AB109" s="249"/>
      <c r="AC109" s="249"/>
      <c r="AD109" s="249"/>
      <c r="AE109" s="249"/>
      <c r="AF109" s="249"/>
      <c r="AG109" s="249"/>
      <c r="AH109" s="249"/>
      <c r="AI109" s="249"/>
      <c r="AJ109" s="249"/>
      <c r="AK109" s="249"/>
      <c r="AL109" s="249"/>
      <c r="AM109" s="249"/>
      <c r="AN109" s="249"/>
      <c r="AO109" s="249"/>
      <c r="AP109" s="249"/>
      <c r="AQ109" s="249"/>
      <c r="AR109" s="249"/>
      <c r="AS109" s="249"/>
      <c r="AT109" s="249"/>
      <c r="AU109" s="249"/>
      <c r="AV109" s="249"/>
      <c r="AW109" s="249"/>
      <c r="AX109" s="249"/>
      <c r="AY109" s="249"/>
      <c r="AZ109" s="249"/>
      <c r="BA109" s="249"/>
      <c r="BB109" s="249"/>
    </row>
    <row r="110" spans="13:84">
      <c r="M110" s="249"/>
      <c r="N110" s="249"/>
      <c r="O110" s="249"/>
      <c r="P110" s="249"/>
      <c r="Q110" s="249"/>
      <c r="R110" s="249"/>
      <c r="S110" s="249"/>
      <c r="T110" s="249"/>
      <c r="U110" s="249"/>
      <c r="V110" s="249"/>
      <c r="W110" s="249"/>
      <c r="X110" s="249"/>
      <c r="Y110" s="249"/>
      <c r="Z110" s="249"/>
      <c r="AA110" s="249"/>
      <c r="AB110" s="249"/>
      <c r="AC110" s="249"/>
      <c r="AD110" s="249"/>
      <c r="AE110" s="249"/>
      <c r="AF110" s="249"/>
      <c r="AG110" s="249"/>
      <c r="AH110" s="249"/>
      <c r="AI110" s="249"/>
      <c r="AJ110" s="249"/>
      <c r="AK110" s="249"/>
      <c r="AL110" s="249"/>
      <c r="AM110" s="249"/>
      <c r="AN110" s="249"/>
      <c r="AO110" s="249"/>
      <c r="AP110" s="249"/>
      <c r="AQ110" s="249"/>
      <c r="AR110" s="249"/>
      <c r="AS110" s="249"/>
      <c r="AT110" s="249"/>
      <c r="AU110" s="249"/>
      <c r="AV110" s="249"/>
      <c r="AW110" s="249"/>
      <c r="AX110" s="249"/>
      <c r="AY110" s="249"/>
      <c r="AZ110" s="249"/>
      <c r="BA110" s="249"/>
      <c r="BB110" s="249"/>
    </row>
    <row r="111" spans="13:84">
      <c r="M111" s="249"/>
      <c r="N111" s="249"/>
      <c r="O111" s="249"/>
      <c r="P111" s="249"/>
      <c r="Q111" s="249"/>
      <c r="R111" s="249"/>
      <c r="S111" s="249"/>
      <c r="T111" s="249"/>
      <c r="U111" s="249"/>
      <c r="V111" s="249"/>
      <c r="W111" s="249"/>
      <c r="X111" s="249"/>
      <c r="Y111" s="249"/>
      <c r="Z111" s="249"/>
      <c r="AA111" s="249"/>
      <c r="AB111" s="249"/>
      <c r="AC111" s="249"/>
      <c r="AD111" s="249"/>
      <c r="AE111" s="249"/>
      <c r="AF111" s="249"/>
      <c r="AG111" s="249"/>
      <c r="AH111" s="249"/>
      <c r="AI111" s="249"/>
      <c r="AJ111" s="249"/>
      <c r="AK111" s="249"/>
      <c r="AL111" s="249"/>
      <c r="AM111" s="249"/>
      <c r="AN111" s="249"/>
      <c r="AO111" s="249"/>
      <c r="AP111" s="249"/>
      <c r="AQ111" s="249"/>
      <c r="AR111" s="249"/>
      <c r="AS111" s="249"/>
      <c r="AT111" s="249"/>
      <c r="AU111" s="249"/>
      <c r="AV111" s="249"/>
      <c r="AW111" s="249"/>
      <c r="AX111" s="249"/>
      <c r="AY111" s="249"/>
      <c r="AZ111" s="249"/>
      <c r="BA111" s="249"/>
      <c r="BB111" s="249"/>
    </row>
    <row r="112" spans="13:84">
      <c r="M112" s="249"/>
      <c r="N112" s="249"/>
      <c r="O112" s="249"/>
      <c r="P112" s="249"/>
      <c r="Q112" s="249"/>
      <c r="R112" s="249"/>
      <c r="S112" s="249"/>
      <c r="T112" s="249"/>
      <c r="U112" s="249"/>
      <c r="V112" s="249"/>
      <c r="W112" s="249"/>
      <c r="X112" s="249"/>
      <c r="Y112" s="249"/>
      <c r="Z112" s="249"/>
      <c r="AA112" s="249"/>
      <c r="AB112" s="249"/>
      <c r="AC112" s="249"/>
      <c r="AD112" s="249"/>
      <c r="AE112" s="249"/>
      <c r="AF112" s="249"/>
      <c r="AG112" s="249"/>
      <c r="AH112" s="249"/>
      <c r="AI112" s="249"/>
      <c r="AJ112" s="249"/>
      <c r="AK112" s="249"/>
      <c r="AL112" s="249"/>
      <c r="AM112" s="249"/>
      <c r="AN112" s="249"/>
      <c r="AO112" s="249"/>
      <c r="AP112" s="249"/>
      <c r="AQ112" s="249"/>
      <c r="AR112" s="249"/>
      <c r="AS112" s="249"/>
      <c r="AT112" s="249"/>
      <c r="AU112" s="249"/>
      <c r="AV112" s="249"/>
      <c r="AW112" s="249"/>
      <c r="AX112" s="249"/>
      <c r="AY112" s="249"/>
      <c r="AZ112" s="249"/>
      <c r="BA112" s="249"/>
      <c r="BB112" s="249"/>
    </row>
    <row r="113" spans="13:54">
      <c r="M113" s="249"/>
      <c r="N113" s="249"/>
      <c r="O113" s="249"/>
      <c r="P113" s="249"/>
      <c r="Q113" s="249"/>
      <c r="R113" s="249"/>
      <c r="S113" s="249"/>
      <c r="T113" s="249"/>
      <c r="U113" s="249"/>
      <c r="V113" s="249"/>
      <c r="W113" s="249"/>
      <c r="X113" s="249"/>
      <c r="Y113" s="249"/>
      <c r="Z113" s="249"/>
      <c r="AA113" s="249"/>
      <c r="AB113" s="249"/>
      <c r="AC113" s="249"/>
      <c r="AD113" s="249"/>
      <c r="AE113" s="249"/>
      <c r="AF113" s="249"/>
      <c r="AG113" s="249"/>
      <c r="AH113" s="249"/>
      <c r="AI113" s="249"/>
      <c r="AJ113" s="249"/>
      <c r="AK113" s="249"/>
      <c r="AL113" s="249"/>
      <c r="AM113" s="249"/>
      <c r="AN113" s="249"/>
      <c r="AO113" s="249"/>
      <c r="AP113" s="249"/>
      <c r="AQ113" s="249"/>
      <c r="AR113" s="249"/>
      <c r="AS113" s="249"/>
      <c r="AT113" s="249"/>
      <c r="AU113" s="249"/>
      <c r="AV113" s="249"/>
      <c r="AW113" s="249"/>
      <c r="AX113" s="249"/>
      <c r="AY113" s="249"/>
      <c r="AZ113" s="249"/>
      <c r="BA113" s="249"/>
      <c r="BB113" s="249"/>
    </row>
    <row r="114" spans="13:54">
      <c r="M114" s="249"/>
      <c r="N114" s="249"/>
      <c r="O114" s="249"/>
      <c r="P114" s="249"/>
      <c r="Q114" s="249"/>
      <c r="R114" s="249"/>
      <c r="S114" s="249"/>
      <c r="T114" s="249"/>
      <c r="U114" s="249"/>
      <c r="V114" s="249"/>
      <c r="W114" s="249"/>
      <c r="X114" s="249"/>
      <c r="Y114" s="249"/>
      <c r="Z114" s="249"/>
      <c r="AA114" s="249"/>
      <c r="AB114" s="249"/>
      <c r="AC114" s="249"/>
      <c r="AD114" s="249"/>
      <c r="AE114" s="249"/>
      <c r="AF114" s="249"/>
      <c r="AG114" s="249"/>
      <c r="AH114" s="249"/>
      <c r="AI114" s="249"/>
      <c r="AJ114" s="249"/>
      <c r="AK114" s="249"/>
      <c r="AL114" s="249"/>
      <c r="AM114" s="249"/>
      <c r="AN114" s="249"/>
      <c r="AO114" s="249"/>
      <c r="AP114" s="249"/>
      <c r="AQ114" s="249"/>
      <c r="AR114" s="249"/>
      <c r="AS114" s="249"/>
      <c r="AT114" s="249"/>
      <c r="AU114" s="249"/>
      <c r="AV114" s="249"/>
      <c r="AW114" s="249"/>
      <c r="AX114" s="249"/>
      <c r="AY114" s="249"/>
      <c r="AZ114" s="249"/>
      <c r="BA114" s="249"/>
      <c r="BB114" s="249"/>
    </row>
    <row r="115" spans="13:54">
      <c r="M115" s="249"/>
      <c r="N115" s="249"/>
      <c r="O115" s="249"/>
      <c r="P115" s="249"/>
      <c r="Q115" s="249"/>
      <c r="R115" s="249"/>
      <c r="S115" s="249"/>
      <c r="T115" s="249"/>
      <c r="U115" s="249"/>
      <c r="V115" s="249"/>
      <c r="W115" s="249"/>
      <c r="X115" s="249"/>
      <c r="Y115" s="249"/>
      <c r="Z115" s="249"/>
      <c r="AA115" s="249"/>
      <c r="AB115" s="249"/>
      <c r="AC115" s="249"/>
      <c r="AD115" s="249"/>
      <c r="AE115" s="249"/>
      <c r="AF115" s="249"/>
      <c r="AG115" s="249"/>
      <c r="AH115" s="249"/>
      <c r="AI115" s="249"/>
      <c r="AJ115" s="249"/>
      <c r="AK115" s="249"/>
      <c r="AL115" s="249"/>
      <c r="AM115" s="249"/>
      <c r="AN115" s="249"/>
      <c r="AO115" s="249"/>
      <c r="AP115" s="249"/>
      <c r="AQ115" s="249"/>
      <c r="AR115" s="249"/>
      <c r="AS115" s="249"/>
      <c r="AT115" s="249"/>
      <c r="AU115" s="249"/>
      <c r="AV115" s="249"/>
      <c r="AW115" s="249"/>
      <c r="AX115" s="249"/>
      <c r="AY115" s="249"/>
      <c r="AZ115" s="249"/>
      <c r="BA115" s="249"/>
      <c r="BB115" s="249"/>
    </row>
    <row r="116" spans="13:54">
      <c r="M116" s="249"/>
      <c r="N116" s="249"/>
      <c r="O116" s="249"/>
      <c r="P116" s="249"/>
      <c r="Q116" s="249"/>
      <c r="R116" s="249"/>
      <c r="S116" s="249"/>
      <c r="T116" s="249"/>
      <c r="U116" s="249"/>
      <c r="V116" s="249"/>
      <c r="W116" s="249"/>
      <c r="X116" s="249"/>
      <c r="Y116" s="249"/>
      <c r="Z116" s="249"/>
      <c r="AA116" s="249"/>
      <c r="AB116" s="249"/>
      <c r="AC116" s="249"/>
      <c r="AD116" s="249"/>
      <c r="AE116" s="249"/>
      <c r="AF116" s="249"/>
      <c r="AG116" s="249"/>
      <c r="AH116" s="249"/>
      <c r="AI116" s="249"/>
      <c r="AJ116" s="249"/>
      <c r="AK116" s="249"/>
      <c r="AL116" s="249"/>
      <c r="AM116" s="249"/>
      <c r="AN116" s="249"/>
      <c r="AO116" s="249"/>
      <c r="AP116" s="249"/>
      <c r="AQ116" s="249"/>
      <c r="AR116" s="249"/>
      <c r="AS116" s="249"/>
      <c r="AT116" s="249"/>
      <c r="AU116" s="249"/>
      <c r="AV116" s="249"/>
      <c r="AW116" s="249"/>
      <c r="AX116" s="249"/>
      <c r="AY116" s="249"/>
      <c r="AZ116" s="249"/>
      <c r="BA116" s="249"/>
      <c r="BB116" s="249"/>
    </row>
    <row r="117" spans="13:54"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49"/>
      <c r="AD117" s="249"/>
      <c r="AE117" s="249"/>
      <c r="AF117" s="249"/>
      <c r="AG117" s="249"/>
      <c r="AH117" s="249"/>
      <c r="AI117" s="249"/>
      <c r="AJ117" s="249"/>
      <c r="AK117" s="249"/>
      <c r="AL117" s="249"/>
      <c r="AM117" s="249"/>
      <c r="AN117" s="249"/>
      <c r="AO117" s="249"/>
      <c r="AP117" s="249"/>
      <c r="AQ117" s="249"/>
      <c r="AR117" s="249"/>
      <c r="AS117" s="249"/>
      <c r="AT117" s="249"/>
      <c r="AU117" s="249"/>
      <c r="AV117" s="249"/>
      <c r="AW117" s="249"/>
      <c r="AX117" s="249"/>
      <c r="AY117" s="249"/>
      <c r="AZ117" s="249"/>
      <c r="BA117" s="249"/>
      <c r="BB117" s="249"/>
    </row>
    <row r="118" spans="13:54">
      <c r="M118" s="249"/>
      <c r="N118" s="249"/>
      <c r="O118" s="249"/>
      <c r="P118" s="249"/>
      <c r="Q118" s="249"/>
      <c r="R118" s="249"/>
      <c r="S118" s="249"/>
      <c r="T118" s="249"/>
      <c r="U118" s="249"/>
      <c r="V118" s="249"/>
      <c r="W118" s="249"/>
      <c r="X118" s="249"/>
      <c r="Y118" s="249"/>
      <c r="Z118" s="249"/>
      <c r="AA118" s="249"/>
      <c r="AB118" s="249"/>
      <c r="AC118" s="249"/>
      <c r="AD118" s="249"/>
      <c r="AE118" s="249"/>
      <c r="AF118" s="249"/>
      <c r="AG118" s="249"/>
      <c r="AH118" s="249"/>
      <c r="AI118" s="249"/>
      <c r="AJ118" s="249"/>
      <c r="AK118" s="249"/>
      <c r="AL118" s="249"/>
      <c r="AM118" s="249"/>
      <c r="AN118" s="249"/>
      <c r="AO118" s="249"/>
      <c r="AP118" s="249"/>
      <c r="AQ118" s="249"/>
      <c r="AR118" s="249"/>
      <c r="AS118" s="249"/>
      <c r="AT118" s="249"/>
      <c r="AU118" s="249"/>
      <c r="AV118" s="249"/>
      <c r="AW118" s="249"/>
      <c r="AX118" s="249"/>
      <c r="AY118" s="249"/>
      <c r="AZ118" s="249"/>
      <c r="BA118" s="249"/>
      <c r="BB118" s="249"/>
    </row>
    <row r="119" spans="13:54">
      <c r="M119" s="249"/>
      <c r="N119" s="249"/>
      <c r="O119" s="249"/>
      <c r="P119" s="249"/>
      <c r="Q119" s="249"/>
      <c r="R119" s="249"/>
      <c r="S119" s="249"/>
      <c r="T119" s="249"/>
      <c r="U119" s="249"/>
      <c r="V119" s="249"/>
      <c r="W119" s="249"/>
      <c r="X119" s="249"/>
      <c r="Y119" s="249"/>
      <c r="Z119" s="249"/>
      <c r="AA119" s="249"/>
      <c r="AB119" s="249"/>
      <c r="AC119" s="249"/>
      <c r="AD119" s="249"/>
      <c r="AE119" s="249"/>
      <c r="AF119" s="249"/>
      <c r="AG119" s="249"/>
      <c r="AH119" s="249"/>
      <c r="AI119" s="249"/>
      <c r="AJ119" s="249"/>
      <c r="AK119" s="249"/>
      <c r="AL119" s="249"/>
      <c r="AM119" s="249"/>
      <c r="AN119" s="249"/>
      <c r="AO119" s="249"/>
      <c r="AP119" s="249"/>
      <c r="AQ119" s="249"/>
      <c r="AR119" s="249"/>
      <c r="AS119" s="249"/>
      <c r="AT119" s="249"/>
      <c r="AU119" s="249"/>
      <c r="AV119" s="249"/>
      <c r="AW119" s="249"/>
      <c r="AX119" s="249"/>
      <c r="AY119" s="249"/>
      <c r="AZ119" s="249"/>
      <c r="BA119" s="249"/>
      <c r="BB119" s="249"/>
    </row>
    <row r="120" spans="13:54">
      <c r="M120" s="249"/>
      <c r="N120" s="249"/>
      <c r="O120" s="249"/>
      <c r="P120" s="249"/>
      <c r="Q120" s="249"/>
      <c r="R120" s="249"/>
      <c r="S120" s="249"/>
      <c r="T120" s="249"/>
      <c r="U120" s="249"/>
      <c r="V120" s="249"/>
      <c r="W120" s="249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9"/>
      <c r="AH120" s="249"/>
      <c r="AI120" s="249"/>
      <c r="AJ120" s="249"/>
      <c r="AK120" s="249"/>
      <c r="AL120" s="249"/>
      <c r="AM120" s="249"/>
      <c r="AN120" s="249"/>
      <c r="AO120" s="249"/>
      <c r="AP120" s="249"/>
      <c r="AQ120" s="249"/>
      <c r="AR120" s="249"/>
      <c r="AS120" s="249"/>
      <c r="AT120" s="249"/>
      <c r="AU120" s="249"/>
      <c r="AV120" s="249"/>
      <c r="AW120" s="249"/>
      <c r="AX120" s="249"/>
      <c r="AY120" s="249"/>
      <c r="AZ120" s="249"/>
      <c r="BA120" s="249"/>
      <c r="BB120" s="249"/>
    </row>
    <row r="121" spans="13:54">
      <c r="M121" s="249"/>
      <c r="N121" s="249"/>
      <c r="O121" s="249"/>
      <c r="P121" s="249"/>
      <c r="Q121" s="249"/>
      <c r="R121" s="249"/>
      <c r="S121" s="249"/>
      <c r="T121" s="249"/>
      <c r="U121" s="249"/>
      <c r="V121" s="249"/>
      <c r="W121" s="249"/>
      <c r="X121" s="249"/>
      <c r="Y121" s="249"/>
      <c r="Z121" s="249"/>
      <c r="AA121" s="249"/>
      <c r="AB121" s="249"/>
      <c r="AC121" s="249"/>
      <c r="AD121" s="249"/>
      <c r="AE121" s="249"/>
      <c r="AF121" s="249"/>
      <c r="AG121" s="249"/>
      <c r="AH121" s="249"/>
      <c r="AI121" s="249"/>
      <c r="AJ121" s="249"/>
      <c r="AK121" s="249"/>
      <c r="AL121" s="249"/>
      <c r="AM121" s="249"/>
      <c r="AN121" s="249"/>
      <c r="AO121" s="249"/>
      <c r="AP121" s="249"/>
      <c r="AQ121" s="249"/>
      <c r="AR121" s="249"/>
      <c r="AS121" s="249"/>
      <c r="AT121" s="249"/>
      <c r="AU121" s="249"/>
      <c r="AV121" s="249"/>
      <c r="AW121" s="249"/>
      <c r="AX121" s="249"/>
      <c r="AY121" s="249"/>
      <c r="AZ121" s="249"/>
      <c r="BA121" s="249"/>
      <c r="BB121" s="249"/>
    </row>
    <row r="122" spans="13:54">
      <c r="M122" s="249"/>
      <c r="N122" s="249"/>
      <c r="O122" s="249"/>
      <c r="P122" s="249"/>
      <c r="Q122" s="249"/>
      <c r="R122" s="249"/>
      <c r="S122" s="249"/>
      <c r="T122" s="249"/>
      <c r="U122" s="249"/>
      <c r="V122" s="249"/>
      <c r="W122" s="249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9"/>
      <c r="AH122" s="249"/>
      <c r="AI122" s="249"/>
      <c r="AJ122" s="249"/>
      <c r="AK122" s="249"/>
      <c r="AL122" s="249"/>
      <c r="AM122" s="249"/>
      <c r="AN122" s="249"/>
      <c r="AO122" s="249"/>
      <c r="AP122" s="249"/>
      <c r="AQ122" s="249"/>
      <c r="AR122" s="249"/>
      <c r="AS122" s="249"/>
      <c r="AT122" s="249"/>
      <c r="AU122" s="249"/>
      <c r="AV122" s="249"/>
      <c r="AW122" s="249"/>
      <c r="AX122" s="249"/>
      <c r="AY122" s="249"/>
      <c r="AZ122" s="249"/>
      <c r="BA122" s="249"/>
      <c r="BB122" s="249"/>
    </row>
    <row r="123" spans="13:54"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249"/>
      <c r="AD123" s="249"/>
      <c r="AE123" s="249"/>
      <c r="AF123" s="249"/>
      <c r="AG123" s="249"/>
      <c r="AH123" s="249"/>
      <c r="AI123" s="249"/>
      <c r="AJ123" s="249"/>
      <c r="AK123" s="249"/>
      <c r="AL123" s="249"/>
      <c r="AM123" s="249"/>
      <c r="AN123" s="249"/>
      <c r="AO123" s="249"/>
      <c r="AP123" s="249"/>
      <c r="AQ123" s="249"/>
      <c r="AR123" s="249"/>
      <c r="AS123" s="249"/>
      <c r="AT123" s="249"/>
      <c r="AU123" s="249"/>
      <c r="AV123" s="249"/>
      <c r="AW123" s="249"/>
      <c r="AX123" s="249"/>
      <c r="AY123" s="249"/>
      <c r="AZ123" s="249"/>
      <c r="BA123" s="249"/>
      <c r="BB123" s="249"/>
    </row>
    <row r="124" spans="13:54">
      <c r="M124" s="249"/>
      <c r="N124" s="249"/>
      <c r="O124" s="249"/>
      <c r="P124" s="249"/>
      <c r="Q124" s="249"/>
      <c r="R124" s="249"/>
      <c r="S124" s="249"/>
      <c r="T124" s="249"/>
      <c r="U124" s="249"/>
      <c r="V124" s="249"/>
      <c r="W124" s="249"/>
      <c r="X124" s="249"/>
      <c r="Y124" s="249"/>
      <c r="Z124" s="249"/>
      <c r="AA124" s="249"/>
      <c r="AB124" s="249"/>
      <c r="AC124" s="249"/>
      <c r="AD124" s="249"/>
      <c r="AE124" s="249"/>
      <c r="AF124" s="249"/>
      <c r="AG124" s="249"/>
      <c r="AH124" s="249"/>
      <c r="AI124" s="249"/>
      <c r="AJ124" s="249"/>
      <c r="AK124" s="249"/>
      <c r="AL124" s="249"/>
      <c r="AM124" s="249"/>
      <c r="AN124" s="249"/>
      <c r="AO124" s="249"/>
      <c r="AP124" s="249"/>
      <c r="AQ124" s="249"/>
      <c r="AR124" s="249"/>
      <c r="AS124" s="249"/>
      <c r="AT124" s="249"/>
      <c r="AU124" s="249"/>
      <c r="AV124" s="249"/>
      <c r="AW124" s="249"/>
      <c r="AX124" s="249"/>
      <c r="AY124" s="249"/>
      <c r="AZ124" s="249"/>
      <c r="BA124" s="249"/>
      <c r="BB124" s="249"/>
    </row>
    <row r="125" spans="13:54">
      <c r="M125" s="249"/>
      <c r="N125" s="249"/>
      <c r="O125" s="249"/>
      <c r="P125" s="249"/>
      <c r="Q125" s="249"/>
      <c r="R125" s="249"/>
      <c r="S125" s="249"/>
      <c r="T125" s="249"/>
      <c r="U125" s="249"/>
      <c r="V125" s="249"/>
      <c r="W125" s="249"/>
      <c r="X125" s="249"/>
      <c r="Y125" s="249"/>
      <c r="Z125" s="249"/>
      <c r="AA125" s="249"/>
      <c r="AB125" s="249"/>
      <c r="AC125" s="249"/>
      <c r="AD125" s="249"/>
      <c r="AE125" s="249"/>
      <c r="AF125" s="249"/>
      <c r="AG125" s="249"/>
      <c r="AH125" s="249"/>
      <c r="AI125" s="249"/>
      <c r="AJ125" s="249"/>
      <c r="AK125" s="249"/>
      <c r="AL125" s="249"/>
      <c r="AM125" s="249"/>
      <c r="AN125" s="249"/>
      <c r="AO125" s="249"/>
      <c r="AP125" s="249"/>
      <c r="AQ125" s="249"/>
      <c r="AR125" s="249"/>
      <c r="AS125" s="249"/>
      <c r="AT125" s="249"/>
      <c r="AU125" s="249"/>
      <c r="AV125" s="249"/>
      <c r="AW125" s="249"/>
      <c r="AX125" s="249"/>
      <c r="AY125" s="249"/>
      <c r="AZ125" s="249"/>
      <c r="BA125" s="249"/>
      <c r="BB125" s="249"/>
    </row>
    <row r="126" spans="13:54">
      <c r="M126" s="249"/>
      <c r="N126" s="249"/>
      <c r="O126" s="249"/>
      <c r="P126" s="249"/>
      <c r="Q126" s="249"/>
      <c r="R126" s="249"/>
      <c r="S126" s="249"/>
      <c r="T126" s="249"/>
      <c r="U126" s="249"/>
      <c r="V126" s="249"/>
      <c r="W126" s="249"/>
      <c r="X126" s="249"/>
      <c r="Y126" s="249"/>
      <c r="Z126" s="249"/>
      <c r="AA126" s="249"/>
      <c r="AB126" s="249"/>
      <c r="AC126" s="249"/>
      <c r="AD126" s="249"/>
      <c r="AE126" s="249"/>
      <c r="AF126" s="249"/>
      <c r="AG126" s="249"/>
      <c r="AH126" s="249"/>
      <c r="AI126" s="249"/>
      <c r="AJ126" s="249"/>
      <c r="AK126" s="249"/>
      <c r="AL126" s="249"/>
      <c r="AM126" s="249"/>
      <c r="AN126" s="249"/>
      <c r="AO126" s="249"/>
      <c r="AP126" s="249"/>
      <c r="AQ126" s="249"/>
      <c r="AR126" s="249"/>
      <c r="AS126" s="249"/>
      <c r="AT126" s="249"/>
      <c r="AU126" s="249"/>
      <c r="AV126" s="249"/>
      <c r="AW126" s="249"/>
      <c r="AX126" s="249"/>
      <c r="AY126" s="249"/>
      <c r="AZ126" s="249"/>
      <c r="BA126" s="249"/>
      <c r="BB126" s="249"/>
    </row>
    <row r="127" spans="13:54"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49"/>
      <c r="AD127" s="249"/>
      <c r="AE127" s="249"/>
      <c r="AF127" s="249"/>
      <c r="AG127" s="249"/>
      <c r="AH127" s="249"/>
      <c r="AI127" s="249"/>
      <c r="AJ127" s="249"/>
      <c r="AK127" s="249"/>
      <c r="AL127" s="249"/>
      <c r="AM127" s="249"/>
      <c r="AN127" s="249"/>
      <c r="AO127" s="249"/>
      <c r="AP127" s="249"/>
      <c r="AQ127" s="249"/>
      <c r="AR127" s="249"/>
      <c r="AS127" s="249"/>
      <c r="AT127" s="249"/>
      <c r="AU127" s="249"/>
      <c r="AV127" s="249"/>
      <c r="AW127" s="249"/>
      <c r="AX127" s="249"/>
      <c r="AY127" s="249"/>
      <c r="AZ127" s="249"/>
      <c r="BA127" s="249"/>
      <c r="BB127" s="249"/>
    </row>
    <row r="128" spans="13:54">
      <c r="M128" s="249"/>
      <c r="N128" s="249"/>
      <c r="O128" s="249"/>
      <c r="P128" s="249"/>
      <c r="Q128" s="249"/>
      <c r="R128" s="249"/>
      <c r="S128" s="249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49"/>
      <c r="AE128" s="249"/>
      <c r="AF128" s="249"/>
      <c r="AG128" s="249"/>
      <c r="AH128" s="249"/>
      <c r="AI128" s="249"/>
      <c r="AJ128" s="249"/>
      <c r="AK128" s="249"/>
      <c r="AL128" s="249"/>
      <c r="AM128" s="249"/>
      <c r="AN128" s="249"/>
      <c r="AO128" s="249"/>
      <c r="AP128" s="249"/>
      <c r="AQ128" s="249"/>
      <c r="AR128" s="249"/>
      <c r="AS128" s="249"/>
      <c r="AT128" s="249"/>
      <c r="AU128" s="249"/>
      <c r="AV128" s="249"/>
      <c r="AW128" s="249"/>
      <c r="AX128" s="249"/>
      <c r="AY128" s="249"/>
      <c r="AZ128" s="249"/>
      <c r="BA128" s="249"/>
      <c r="BB128" s="249"/>
    </row>
    <row r="129" spans="13:54">
      <c r="M129" s="249"/>
      <c r="N129" s="249"/>
      <c r="O129" s="249"/>
      <c r="P129" s="249"/>
      <c r="Q129" s="249"/>
      <c r="R129" s="249"/>
      <c r="S129" s="249"/>
      <c r="T129" s="249"/>
      <c r="U129" s="249"/>
      <c r="V129" s="249"/>
      <c r="W129" s="249"/>
      <c r="X129" s="249"/>
      <c r="Y129" s="249"/>
      <c r="Z129" s="249"/>
      <c r="AA129" s="249"/>
      <c r="AB129" s="249"/>
      <c r="AC129" s="249"/>
      <c r="AD129" s="249"/>
      <c r="AE129" s="249"/>
      <c r="AF129" s="249"/>
      <c r="AG129" s="249"/>
      <c r="AH129" s="249"/>
      <c r="AI129" s="249"/>
      <c r="AJ129" s="249"/>
      <c r="AK129" s="249"/>
      <c r="AL129" s="249"/>
      <c r="AM129" s="249"/>
      <c r="AN129" s="249"/>
      <c r="AO129" s="249"/>
      <c r="AP129" s="249"/>
      <c r="AQ129" s="249"/>
      <c r="AR129" s="249"/>
      <c r="AS129" s="249"/>
      <c r="AT129" s="249"/>
      <c r="AU129" s="249"/>
      <c r="AV129" s="249"/>
      <c r="AW129" s="249"/>
      <c r="AX129" s="249"/>
      <c r="AY129" s="249"/>
      <c r="AZ129" s="249"/>
      <c r="BA129" s="249"/>
      <c r="BB129" s="249"/>
    </row>
    <row r="130" spans="13:54">
      <c r="M130" s="249"/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249"/>
      <c r="AJ130" s="249"/>
      <c r="AK130" s="249"/>
      <c r="AL130" s="249"/>
      <c r="AM130" s="249"/>
      <c r="AN130" s="249"/>
      <c r="AO130" s="249"/>
      <c r="AP130" s="249"/>
      <c r="AQ130" s="249"/>
      <c r="AR130" s="249"/>
      <c r="AS130" s="249"/>
      <c r="AT130" s="249"/>
      <c r="AU130" s="249"/>
      <c r="AV130" s="249"/>
      <c r="AW130" s="249"/>
      <c r="AX130" s="249"/>
      <c r="AY130" s="249"/>
      <c r="AZ130" s="249"/>
      <c r="BA130" s="249"/>
      <c r="BB130" s="249"/>
    </row>
    <row r="131" spans="13:54">
      <c r="M131" s="249"/>
      <c r="N131" s="249"/>
      <c r="O131" s="249"/>
      <c r="P131" s="249"/>
      <c r="Q131" s="249"/>
      <c r="R131" s="249"/>
      <c r="S131" s="249"/>
      <c r="T131" s="249"/>
      <c r="U131" s="249"/>
      <c r="V131" s="249"/>
      <c r="W131" s="249"/>
      <c r="X131" s="249"/>
      <c r="Y131" s="249"/>
      <c r="Z131" s="249"/>
      <c r="AA131" s="249"/>
      <c r="AB131" s="249"/>
      <c r="AC131" s="249"/>
      <c r="AD131" s="249"/>
      <c r="AE131" s="249"/>
      <c r="AF131" s="249"/>
      <c r="AG131" s="249"/>
      <c r="AH131" s="249"/>
      <c r="AI131" s="249"/>
      <c r="AJ131" s="249"/>
      <c r="AK131" s="249"/>
      <c r="AL131" s="249"/>
      <c r="AM131" s="249"/>
      <c r="AN131" s="249"/>
      <c r="AO131" s="249"/>
      <c r="AP131" s="249"/>
      <c r="AQ131" s="249"/>
      <c r="AR131" s="249"/>
      <c r="AS131" s="249"/>
      <c r="AT131" s="249"/>
      <c r="AU131" s="249"/>
      <c r="AV131" s="249"/>
      <c r="AW131" s="249"/>
      <c r="AX131" s="249"/>
      <c r="AY131" s="249"/>
      <c r="AZ131" s="249"/>
      <c r="BA131" s="249"/>
      <c r="BB131" s="249"/>
    </row>
    <row r="132" spans="13:54">
      <c r="M132" s="249"/>
      <c r="N132" s="249"/>
      <c r="O132" s="249"/>
      <c r="P132" s="249"/>
      <c r="Q132" s="249"/>
      <c r="R132" s="249"/>
      <c r="S132" s="249"/>
      <c r="T132" s="249"/>
      <c r="U132" s="249"/>
      <c r="V132" s="249"/>
      <c r="W132" s="249"/>
      <c r="X132" s="249"/>
      <c r="Y132" s="249"/>
      <c r="Z132" s="249"/>
      <c r="AA132" s="249"/>
      <c r="AB132" s="249"/>
      <c r="AC132" s="249"/>
      <c r="AD132" s="249"/>
      <c r="AE132" s="249"/>
      <c r="AF132" s="249"/>
      <c r="AG132" s="249"/>
      <c r="AH132" s="249"/>
      <c r="AI132" s="249"/>
      <c r="AJ132" s="249"/>
      <c r="AK132" s="249"/>
      <c r="AL132" s="249"/>
      <c r="AM132" s="249"/>
      <c r="AN132" s="249"/>
      <c r="AO132" s="249"/>
      <c r="AP132" s="249"/>
      <c r="AQ132" s="249"/>
      <c r="AR132" s="249"/>
      <c r="AS132" s="249"/>
      <c r="AT132" s="249"/>
      <c r="AU132" s="249"/>
      <c r="AV132" s="249"/>
      <c r="AW132" s="249"/>
      <c r="AX132" s="249"/>
      <c r="AY132" s="249"/>
      <c r="AZ132" s="249"/>
      <c r="BA132" s="249"/>
      <c r="BB132" s="249"/>
    </row>
    <row r="133" spans="13:54">
      <c r="M133" s="249"/>
      <c r="N133" s="249"/>
      <c r="O133" s="249"/>
      <c r="P133" s="249"/>
      <c r="Q133" s="249"/>
      <c r="R133" s="249"/>
      <c r="S133" s="249"/>
      <c r="T133" s="249"/>
      <c r="U133" s="249"/>
      <c r="V133" s="249"/>
      <c r="W133" s="249"/>
      <c r="X133" s="249"/>
      <c r="Y133" s="249"/>
      <c r="Z133" s="249"/>
      <c r="AA133" s="249"/>
      <c r="AB133" s="249"/>
      <c r="AC133" s="249"/>
      <c r="AD133" s="249"/>
      <c r="AE133" s="249"/>
      <c r="AF133" s="249"/>
      <c r="AG133" s="249"/>
      <c r="AH133" s="249"/>
      <c r="AI133" s="249"/>
      <c r="AJ133" s="249"/>
      <c r="AK133" s="249"/>
      <c r="AL133" s="249"/>
      <c r="AM133" s="249"/>
      <c r="AN133" s="249"/>
      <c r="AO133" s="249"/>
      <c r="AP133" s="249"/>
      <c r="AQ133" s="249"/>
      <c r="AR133" s="249"/>
      <c r="AS133" s="249"/>
      <c r="AT133" s="249"/>
      <c r="AU133" s="249"/>
      <c r="AV133" s="249"/>
      <c r="AW133" s="249"/>
      <c r="AX133" s="249"/>
      <c r="AY133" s="249"/>
      <c r="AZ133" s="249"/>
      <c r="BA133" s="249"/>
      <c r="BB133" s="249"/>
    </row>
    <row r="134" spans="13:54">
      <c r="M134" s="249"/>
      <c r="N134" s="249"/>
      <c r="O134" s="249"/>
      <c r="P134" s="249"/>
      <c r="Q134" s="249"/>
      <c r="R134" s="249"/>
      <c r="S134" s="249"/>
      <c r="T134" s="249"/>
      <c r="U134" s="249"/>
      <c r="V134" s="249"/>
      <c r="W134" s="249"/>
      <c r="X134" s="249"/>
      <c r="Y134" s="249"/>
      <c r="Z134" s="249"/>
      <c r="AA134" s="249"/>
      <c r="AB134" s="249"/>
      <c r="AC134" s="249"/>
      <c r="AD134" s="249"/>
      <c r="AE134" s="249"/>
      <c r="AF134" s="249"/>
      <c r="AG134" s="249"/>
      <c r="AH134" s="249"/>
      <c r="AI134" s="249"/>
      <c r="AJ134" s="249"/>
      <c r="AK134" s="249"/>
      <c r="AL134" s="249"/>
      <c r="AM134" s="249"/>
      <c r="AN134" s="249"/>
      <c r="AO134" s="249"/>
      <c r="AP134" s="249"/>
      <c r="AQ134" s="249"/>
      <c r="AR134" s="249"/>
      <c r="AS134" s="249"/>
      <c r="AT134" s="249"/>
      <c r="AU134" s="249"/>
      <c r="AV134" s="249"/>
      <c r="AW134" s="249"/>
      <c r="AX134" s="249"/>
      <c r="AY134" s="249"/>
      <c r="AZ134" s="249"/>
      <c r="BA134" s="249"/>
      <c r="BB134" s="249"/>
    </row>
    <row r="135" spans="13:54">
      <c r="M135" s="249"/>
      <c r="N135" s="249"/>
      <c r="O135" s="249"/>
      <c r="P135" s="249"/>
      <c r="Q135" s="249"/>
      <c r="R135" s="249"/>
      <c r="S135" s="249"/>
      <c r="T135" s="249"/>
      <c r="U135" s="249"/>
      <c r="V135" s="249"/>
      <c r="W135" s="249"/>
      <c r="X135" s="249"/>
      <c r="Y135" s="249"/>
      <c r="Z135" s="249"/>
      <c r="AA135" s="249"/>
      <c r="AB135" s="249"/>
      <c r="AC135" s="249"/>
      <c r="AD135" s="249"/>
      <c r="AE135" s="249"/>
      <c r="AF135" s="249"/>
      <c r="AG135" s="249"/>
      <c r="AH135" s="249"/>
      <c r="AI135" s="249"/>
      <c r="AJ135" s="249"/>
      <c r="AK135" s="249"/>
      <c r="AL135" s="249"/>
      <c r="AM135" s="249"/>
      <c r="AN135" s="249"/>
      <c r="AO135" s="249"/>
      <c r="AP135" s="249"/>
      <c r="AQ135" s="249"/>
      <c r="AR135" s="249"/>
      <c r="AS135" s="249"/>
      <c r="AT135" s="249"/>
      <c r="AU135" s="249"/>
      <c r="AV135" s="249"/>
      <c r="AW135" s="249"/>
      <c r="AX135" s="249"/>
      <c r="AY135" s="249"/>
      <c r="AZ135" s="249"/>
      <c r="BA135" s="249"/>
      <c r="BB135" s="249"/>
    </row>
    <row r="136" spans="13:54">
      <c r="M136" s="249"/>
      <c r="N136" s="249"/>
      <c r="O136" s="249"/>
      <c r="P136" s="249"/>
      <c r="Q136" s="249"/>
      <c r="R136" s="249"/>
      <c r="S136" s="249"/>
      <c r="T136" s="249"/>
      <c r="U136" s="249"/>
      <c r="V136" s="249"/>
      <c r="W136" s="249"/>
      <c r="X136" s="249"/>
      <c r="Y136" s="249"/>
      <c r="Z136" s="249"/>
      <c r="AA136" s="249"/>
      <c r="AB136" s="249"/>
      <c r="AC136" s="249"/>
      <c r="AD136" s="249"/>
      <c r="AE136" s="249"/>
      <c r="AF136" s="249"/>
      <c r="AG136" s="249"/>
      <c r="AH136" s="249"/>
      <c r="AI136" s="249"/>
      <c r="AJ136" s="249"/>
      <c r="AK136" s="249"/>
      <c r="AL136" s="249"/>
      <c r="AM136" s="249"/>
      <c r="AN136" s="249"/>
      <c r="AO136" s="249"/>
      <c r="AP136" s="249"/>
      <c r="AQ136" s="249"/>
      <c r="AR136" s="249"/>
      <c r="AS136" s="249"/>
      <c r="AT136" s="249"/>
      <c r="AU136" s="249"/>
      <c r="AV136" s="249"/>
      <c r="AW136" s="249"/>
      <c r="AX136" s="249"/>
      <c r="AY136" s="249"/>
      <c r="AZ136" s="249"/>
      <c r="BA136" s="249"/>
      <c r="BB136" s="249"/>
    </row>
    <row r="137" spans="13:54"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Z137" s="249"/>
      <c r="AA137" s="249"/>
      <c r="AB137" s="249"/>
      <c r="AC137" s="249"/>
      <c r="AD137" s="249"/>
      <c r="AE137" s="249"/>
      <c r="AF137" s="249"/>
      <c r="AG137" s="249"/>
      <c r="AH137" s="249"/>
      <c r="AI137" s="249"/>
      <c r="AJ137" s="249"/>
      <c r="AK137" s="249"/>
      <c r="AL137" s="249"/>
      <c r="AM137" s="249"/>
      <c r="AN137" s="249"/>
      <c r="AO137" s="249"/>
      <c r="AP137" s="249"/>
      <c r="AQ137" s="249"/>
      <c r="AR137" s="249"/>
      <c r="AS137" s="249"/>
      <c r="AT137" s="249"/>
      <c r="AU137" s="249"/>
      <c r="AV137" s="249"/>
      <c r="AW137" s="249"/>
      <c r="AX137" s="249"/>
      <c r="AY137" s="249"/>
      <c r="AZ137" s="249"/>
      <c r="BA137" s="249"/>
      <c r="BB137" s="249"/>
    </row>
    <row r="138" spans="13:54"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  <c r="AJ138" s="249"/>
      <c r="AK138" s="249"/>
      <c r="AL138" s="249"/>
      <c r="AM138" s="249"/>
      <c r="AN138" s="249"/>
      <c r="AO138" s="249"/>
      <c r="AP138" s="249"/>
      <c r="AQ138" s="249"/>
      <c r="AR138" s="249"/>
      <c r="AS138" s="249"/>
      <c r="AT138" s="249"/>
      <c r="AU138" s="249"/>
      <c r="AV138" s="249"/>
      <c r="AW138" s="249"/>
      <c r="AX138" s="249"/>
      <c r="AY138" s="249"/>
      <c r="AZ138" s="249"/>
      <c r="BA138" s="249"/>
      <c r="BB138" s="249"/>
    </row>
    <row r="139" spans="13:54">
      <c r="M139" s="249"/>
      <c r="N139" s="249"/>
      <c r="O139" s="249"/>
      <c r="P139" s="249"/>
      <c r="Q139" s="249"/>
      <c r="R139" s="249"/>
      <c r="S139" s="249"/>
      <c r="T139" s="249"/>
      <c r="U139" s="249"/>
      <c r="V139" s="249"/>
      <c r="W139" s="249"/>
      <c r="X139" s="249"/>
      <c r="Y139" s="249"/>
      <c r="Z139" s="249"/>
      <c r="AA139" s="249"/>
      <c r="AB139" s="249"/>
      <c r="AC139" s="249"/>
      <c r="AD139" s="249"/>
      <c r="AE139" s="249"/>
      <c r="AF139" s="249"/>
      <c r="AG139" s="249"/>
      <c r="AH139" s="249"/>
      <c r="AI139" s="249"/>
      <c r="AJ139" s="249"/>
      <c r="AK139" s="249"/>
      <c r="AL139" s="249"/>
      <c r="AM139" s="249"/>
      <c r="AN139" s="249"/>
      <c r="AO139" s="249"/>
      <c r="AP139" s="249"/>
      <c r="AQ139" s="249"/>
      <c r="AR139" s="249"/>
      <c r="AS139" s="249"/>
      <c r="AT139" s="249"/>
      <c r="AU139" s="249"/>
      <c r="AV139" s="249"/>
      <c r="AW139" s="249"/>
      <c r="AX139" s="249"/>
      <c r="AY139" s="249"/>
      <c r="AZ139" s="249"/>
      <c r="BA139" s="249"/>
      <c r="BB139" s="249"/>
    </row>
    <row r="140" spans="13:54">
      <c r="M140" s="249"/>
      <c r="N140" s="249"/>
      <c r="O140" s="249"/>
      <c r="P140" s="249"/>
      <c r="Q140" s="249"/>
      <c r="R140" s="249"/>
      <c r="S140" s="249"/>
      <c r="T140" s="249"/>
      <c r="U140" s="249"/>
      <c r="V140" s="249"/>
      <c r="W140" s="249"/>
      <c r="X140" s="249"/>
      <c r="Y140" s="249"/>
      <c r="Z140" s="249"/>
      <c r="AA140" s="249"/>
      <c r="AB140" s="249"/>
      <c r="AC140" s="249"/>
      <c r="AD140" s="249"/>
      <c r="AE140" s="249"/>
      <c r="AF140" s="249"/>
      <c r="AG140" s="249"/>
      <c r="AH140" s="249"/>
      <c r="AI140" s="249"/>
      <c r="AJ140" s="249"/>
      <c r="AK140" s="249"/>
      <c r="AL140" s="249"/>
      <c r="AM140" s="249"/>
      <c r="AN140" s="249"/>
      <c r="AO140" s="249"/>
      <c r="AP140" s="249"/>
      <c r="AQ140" s="249"/>
      <c r="AR140" s="249"/>
      <c r="AS140" s="249"/>
      <c r="AT140" s="249"/>
      <c r="AU140" s="249"/>
      <c r="AV140" s="249"/>
      <c r="AW140" s="249"/>
      <c r="AX140" s="249"/>
      <c r="AY140" s="249"/>
      <c r="AZ140" s="249"/>
      <c r="BA140" s="249"/>
      <c r="BB140" s="249"/>
    </row>
    <row r="141" spans="13:54"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49"/>
      <c r="Y141" s="249"/>
      <c r="Z141" s="249"/>
      <c r="AA141" s="249"/>
      <c r="AB141" s="249"/>
      <c r="AC141" s="249"/>
      <c r="AD141" s="249"/>
      <c r="AE141" s="249"/>
      <c r="AF141" s="249"/>
      <c r="AG141" s="249"/>
      <c r="AH141" s="249"/>
      <c r="AI141" s="249"/>
      <c r="AJ141" s="249"/>
      <c r="AK141" s="249"/>
      <c r="AL141" s="249"/>
      <c r="AM141" s="249"/>
      <c r="AN141" s="249"/>
      <c r="AO141" s="249"/>
      <c r="AP141" s="249"/>
      <c r="AQ141" s="249"/>
      <c r="AR141" s="249"/>
      <c r="AS141" s="249"/>
      <c r="AT141" s="249"/>
      <c r="AU141" s="249"/>
      <c r="AV141" s="249"/>
      <c r="AW141" s="249"/>
      <c r="AX141" s="249"/>
      <c r="AY141" s="249"/>
      <c r="AZ141" s="249"/>
      <c r="BA141" s="249"/>
      <c r="BB141" s="249"/>
    </row>
    <row r="142" spans="13:54">
      <c r="M142" s="249"/>
      <c r="N142" s="249"/>
      <c r="O142" s="249"/>
      <c r="P142" s="249"/>
      <c r="Q142" s="249"/>
      <c r="R142" s="249"/>
      <c r="S142" s="249"/>
      <c r="T142" s="249"/>
      <c r="U142" s="249"/>
      <c r="V142" s="249"/>
      <c r="W142" s="249"/>
      <c r="X142" s="249"/>
      <c r="Y142" s="249"/>
      <c r="Z142" s="249"/>
      <c r="AA142" s="249"/>
      <c r="AB142" s="249"/>
      <c r="AC142" s="249"/>
      <c r="AD142" s="249"/>
      <c r="AE142" s="249"/>
      <c r="AF142" s="249"/>
      <c r="AG142" s="249"/>
      <c r="AH142" s="249"/>
      <c r="AI142" s="249"/>
      <c r="AJ142" s="249"/>
      <c r="AK142" s="249"/>
      <c r="AL142" s="249"/>
      <c r="AM142" s="249"/>
      <c r="AN142" s="249"/>
      <c r="AO142" s="249"/>
      <c r="AP142" s="249"/>
      <c r="AQ142" s="249"/>
      <c r="AR142" s="249"/>
      <c r="AS142" s="249"/>
      <c r="AT142" s="249"/>
      <c r="AU142" s="249"/>
      <c r="AV142" s="249"/>
      <c r="AW142" s="249"/>
      <c r="AX142" s="249"/>
      <c r="AY142" s="249"/>
      <c r="AZ142" s="249"/>
      <c r="BA142" s="249"/>
      <c r="BB142" s="249"/>
    </row>
    <row r="143" spans="13:54">
      <c r="M143" s="249"/>
      <c r="N143" s="249"/>
      <c r="O143" s="249"/>
      <c r="P143" s="249"/>
      <c r="Q143" s="249"/>
      <c r="R143" s="249"/>
      <c r="S143" s="249"/>
      <c r="T143" s="249"/>
      <c r="U143" s="249"/>
      <c r="V143" s="249"/>
      <c r="W143" s="249"/>
      <c r="X143" s="249"/>
      <c r="Y143" s="249"/>
      <c r="Z143" s="249"/>
      <c r="AA143" s="249"/>
      <c r="AB143" s="249"/>
      <c r="AC143" s="249"/>
      <c r="AD143" s="249"/>
      <c r="AE143" s="249"/>
      <c r="AF143" s="249"/>
      <c r="AG143" s="249"/>
      <c r="AH143" s="249"/>
      <c r="AI143" s="249"/>
      <c r="AJ143" s="249"/>
      <c r="AK143" s="249"/>
      <c r="AL143" s="249"/>
      <c r="AM143" s="249"/>
      <c r="AN143" s="249"/>
      <c r="AO143" s="249"/>
      <c r="AP143" s="249"/>
      <c r="AQ143" s="249"/>
      <c r="AR143" s="249"/>
      <c r="AS143" s="249"/>
      <c r="AT143" s="249"/>
      <c r="AU143" s="249"/>
      <c r="AV143" s="249"/>
      <c r="AW143" s="249"/>
      <c r="AX143" s="249"/>
      <c r="AY143" s="249"/>
      <c r="AZ143" s="249"/>
      <c r="BA143" s="249"/>
      <c r="BB143" s="249"/>
    </row>
    <row r="144" spans="13:54">
      <c r="M144" s="249"/>
      <c r="N144" s="249"/>
      <c r="O144" s="249"/>
      <c r="P144" s="249"/>
      <c r="Q144" s="249"/>
      <c r="R144" s="249"/>
      <c r="S144" s="249"/>
      <c r="T144" s="249"/>
      <c r="U144" s="249"/>
      <c r="V144" s="249"/>
      <c r="W144" s="249"/>
      <c r="X144" s="249"/>
      <c r="Y144" s="249"/>
      <c r="Z144" s="249"/>
      <c r="AA144" s="249"/>
      <c r="AB144" s="249"/>
      <c r="AC144" s="249"/>
      <c r="AD144" s="249"/>
      <c r="AE144" s="249"/>
      <c r="AF144" s="249"/>
      <c r="AG144" s="249"/>
      <c r="AH144" s="249"/>
      <c r="AI144" s="249"/>
      <c r="AJ144" s="249"/>
      <c r="AK144" s="249"/>
      <c r="AL144" s="249"/>
      <c r="AM144" s="249"/>
      <c r="AN144" s="249"/>
      <c r="AO144" s="249"/>
      <c r="AP144" s="249"/>
      <c r="AQ144" s="249"/>
      <c r="AR144" s="249"/>
      <c r="AS144" s="249"/>
      <c r="AT144" s="249"/>
      <c r="AU144" s="249"/>
      <c r="AV144" s="249"/>
      <c r="AW144" s="249"/>
      <c r="AX144" s="249"/>
      <c r="AY144" s="249"/>
      <c r="AZ144" s="249"/>
      <c r="BA144" s="249"/>
      <c r="BB144" s="249"/>
    </row>
    <row r="145" spans="13:54">
      <c r="M145" s="249"/>
      <c r="N145" s="249"/>
      <c r="O145" s="249"/>
      <c r="P145" s="249"/>
      <c r="Q145" s="249"/>
      <c r="R145" s="249"/>
      <c r="S145" s="249"/>
      <c r="T145" s="249"/>
      <c r="U145" s="249"/>
      <c r="V145" s="249"/>
      <c r="W145" s="249"/>
      <c r="X145" s="249"/>
      <c r="Y145" s="249"/>
      <c r="Z145" s="249"/>
      <c r="AA145" s="249"/>
      <c r="AB145" s="249"/>
      <c r="AC145" s="249"/>
      <c r="AD145" s="249"/>
      <c r="AE145" s="249"/>
      <c r="AF145" s="249"/>
      <c r="AG145" s="249"/>
      <c r="AH145" s="249"/>
      <c r="AI145" s="249"/>
      <c r="AJ145" s="249"/>
      <c r="AK145" s="249"/>
      <c r="AL145" s="249"/>
      <c r="AM145" s="249"/>
      <c r="AN145" s="249"/>
      <c r="AO145" s="249"/>
      <c r="AP145" s="249"/>
      <c r="AQ145" s="249"/>
      <c r="AR145" s="249"/>
      <c r="AS145" s="249"/>
      <c r="AT145" s="249"/>
      <c r="AU145" s="249"/>
      <c r="AV145" s="249"/>
      <c r="AW145" s="249"/>
      <c r="AX145" s="249"/>
      <c r="AY145" s="249"/>
      <c r="AZ145" s="249"/>
      <c r="BA145" s="249"/>
      <c r="BB145" s="249"/>
    </row>
    <row r="146" spans="13:54">
      <c r="M146" s="249"/>
      <c r="N146" s="249"/>
      <c r="O146" s="249"/>
      <c r="P146" s="249"/>
      <c r="Q146" s="249"/>
      <c r="R146" s="249"/>
      <c r="S146" s="249"/>
      <c r="T146" s="249"/>
      <c r="U146" s="249"/>
      <c r="V146" s="249"/>
      <c r="W146" s="249"/>
      <c r="X146" s="249"/>
      <c r="Y146" s="249"/>
      <c r="Z146" s="249"/>
      <c r="AA146" s="249"/>
      <c r="AB146" s="249"/>
      <c r="AC146" s="249"/>
      <c r="AD146" s="249"/>
      <c r="AE146" s="249"/>
      <c r="AF146" s="249"/>
      <c r="AG146" s="249"/>
      <c r="AH146" s="249"/>
      <c r="AI146" s="249"/>
      <c r="AJ146" s="249"/>
      <c r="AK146" s="249"/>
      <c r="AL146" s="249"/>
      <c r="AM146" s="249"/>
      <c r="AN146" s="249"/>
      <c r="AO146" s="249"/>
      <c r="AP146" s="249"/>
      <c r="AQ146" s="249"/>
      <c r="AR146" s="249"/>
      <c r="AS146" s="249"/>
      <c r="AT146" s="249"/>
      <c r="AU146" s="249"/>
      <c r="AV146" s="249"/>
      <c r="AW146" s="249"/>
      <c r="AX146" s="249"/>
      <c r="AY146" s="249"/>
      <c r="AZ146" s="249"/>
      <c r="BA146" s="249"/>
      <c r="BB146" s="249"/>
    </row>
    <row r="147" spans="13:54">
      <c r="M147" s="249"/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249"/>
      <c r="AI147" s="249"/>
      <c r="AJ147" s="249"/>
      <c r="AK147" s="249"/>
      <c r="AL147" s="249"/>
      <c r="AM147" s="249"/>
      <c r="AN147" s="249"/>
      <c r="AO147" s="249"/>
      <c r="AP147" s="249"/>
      <c r="AQ147" s="249"/>
      <c r="AR147" s="249"/>
      <c r="AS147" s="249"/>
      <c r="AT147" s="249"/>
      <c r="AU147" s="249"/>
      <c r="AV147" s="249"/>
      <c r="AW147" s="249"/>
      <c r="AX147" s="249"/>
      <c r="AY147" s="249"/>
      <c r="AZ147" s="249"/>
      <c r="BA147" s="249"/>
      <c r="BB147" s="249"/>
    </row>
    <row r="148" spans="13:54">
      <c r="M148" s="249"/>
      <c r="N148" s="249"/>
      <c r="O148" s="249"/>
      <c r="P148" s="249"/>
      <c r="Q148" s="249"/>
      <c r="R148" s="249"/>
      <c r="S148" s="249"/>
      <c r="T148" s="249"/>
      <c r="U148" s="249"/>
      <c r="V148" s="249"/>
      <c r="W148" s="249"/>
      <c r="X148" s="249"/>
      <c r="Y148" s="249"/>
      <c r="Z148" s="249"/>
      <c r="AA148" s="249"/>
      <c r="AB148" s="249"/>
      <c r="AC148" s="249"/>
      <c r="AD148" s="249"/>
      <c r="AE148" s="249"/>
      <c r="AF148" s="249"/>
      <c r="AG148" s="249"/>
      <c r="AH148" s="249"/>
      <c r="AI148" s="249"/>
      <c r="AJ148" s="249"/>
      <c r="AK148" s="249"/>
      <c r="AL148" s="249"/>
      <c r="AM148" s="249"/>
      <c r="AN148" s="249"/>
      <c r="AO148" s="249"/>
      <c r="AP148" s="249"/>
      <c r="AQ148" s="249"/>
      <c r="AR148" s="249"/>
      <c r="AS148" s="249"/>
      <c r="AT148" s="249"/>
      <c r="AU148" s="249"/>
      <c r="AV148" s="249"/>
      <c r="AW148" s="249"/>
      <c r="AX148" s="249"/>
      <c r="AY148" s="249"/>
      <c r="AZ148" s="249"/>
      <c r="BA148" s="249"/>
      <c r="BB148" s="249"/>
    </row>
    <row r="149" spans="13:54">
      <c r="M149" s="249"/>
      <c r="N149" s="249"/>
      <c r="O149" s="249"/>
      <c r="P149" s="249"/>
      <c r="Q149" s="249"/>
      <c r="R149" s="249"/>
      <c r="S149" s="249"/>
      <c r="T149" s="249"/>
      <c r="U149" s="249"/>
      <c r="V149" s="249"/>
      <c r="W149" s="249"/>
      <c r="X149" s="249"/>
      <c r="Y149" s="249"/>
      <c r="Z149" s="249"/>
      <c r="AA149" s="249"/>
      <c r="AB149" s="249"/>
      <c r="AC149" s="249"/>
      <c r="AD149" s="249"/>
      <c r="AE149" s="249"/>
      <c r="AF149" s="249"/>
      <c r="AG149" s="249"/>
      <c r="AH149" s="249"/>
      <c r="AI149" s="249"/>
      <c r="AJ149" s="249"/>
      <c r="AK149" s="249"/>
      <c r="AL149" s="249"/>
      <c r="AM149" s="249"/>
      <c r="AN149" s="249"/>
      <c r="AO149" s="249"/>
      <c r="AP149" s="249"/>
      <c r="AQ149" s="249"/>
      <c r="AR149" s="249"/>
      <c r="AS149" s="249"/>
      <c r="AT149" s="249"/>
      <c r="AU149" s="249"/>
      <c r="AV149" s="249"/>
      <c r="AW149" s="249"/>
      <c r="AX149" s="249"/>
      <c r="AY149" s="249"/>
      <c r="AZ149" s="249"/>
      <c r="BA149" s="249"/>
      <c r="BB149" s="249"/>
    </row>
    <row r="150" spans="13:54">
      <c r="M150" s="249"/>
      <c r="N150" s="249"/>
      <c r="O150" s="249"/>
      <c r="P150" s="249"/>
      <c r="Q150" s="249"/>
      <c r="R150" s="249"/>
      <c r="S150" s="249"/>
      <c r="T150" s="249"/>
      <c r="U150" s="249"/>
      <c r="V150" s="249"/>
      <c r="W150" s="249"/>
      <c r="X150" s="249"/>
      <c r="Y150" s="249"/>
      <c r="Z150" s="249"/>
      <c r="AA150" s="249"/>
      <c r="AB150" s="249"/>
      <c r="AC150" s="249"/>
      <c r="AD150" s="249"/>
      <c r="AE150" s="249"/>
      <c r="AF150" s="249"/>
      <c r="AG150" s="249"/>
      <c r="AH150" s="249"/>
      <c r="AI150" s="249"/>
      <c r="AJ150" s="249"/>
      <c r="AK150" s="249"/>
      <c r="AL150" s="249"/>
      <c r="AM150" s="249"/>
      <c r="AN150" s="249"/>
      <c r="AO150" s="249"/>
      <c r="AP150" s="249"/>
      <c r="AQ150" s="249"/>
      <c r="AR150" s="249"/>
      <c r="AS150" s="249"/>
      <c r="AT150" s="249"/>
      <c r="AU150" s="249"/>
      <c r="AV150" s="249"/>
      <c r="AW150" s="249"/>
      <c r="AX150" s="249"/>
      <c r="AY150" s="249"/>
      <c r="AZ150" s="249"/>
      <c r="BA150" s="249"/>
      <c r="BB150" s="249"/>
    </row>
    <row r="151" spans="13:54">
      <c r="M151" s="249"/>
      <c r="N151" s="249"/>
      <c r="O151" s="249"/>
      <c r="P151" s="249"/>
      <c r="Q151" s="249"/>
      <c r="R151" s="249"/>
      <c r="S151" s="249"/>
      <c r="T151" s="249"/>
      <c r="U151" s="249"/>
      <c r="V151" s="249"/>
      <c r="W151" s="249"/>
      <c r="X151" s="249"/>
      <c r="Y151" s="249"/>
      <c r="Z151" s="249"/>
      <c r="AA151" s="249"/>
      <c r="AB151" s="249"/>
      <c r="AC151" s="249"/>
      <c r="AD151" s="249"/>
      <c r="AE151" s="249"/>
      <c r="AF151" s="249"/>
      <c r="AG151" s="249"/>
      <c r="AH151" s="249"/>
      <c r="AI151" s="249"/>
      <c r="AJ151" s="249"/>
      <c r="AK151" s="249"/>
      <c r="AL151" s="249"/>
      <c r="AM151" s="249"/>
      <c r="AN151" s="249"/>
      <c r="AO151" s="249"/>
      <c r="AP151" s="249"/>
      <c r="AQ151" s="249"/>
      <c r="AR151" s="249"/>
      <c r="AS151" s="249"/>
      <c r="AT151" s="249"/>
      <c r="AU151" s="249"/>
      <c r="AV151" s="249"/>
      <c r="AW151" s="249"/>
      <c r="AX151" s="249"/>
      <c r="AY151" s="249"/>
      <c r="AZ151" s="249"/>
      <c r="BA151" s="249"/>
      <c r="BB151" s="249"/>
    </row>
    <row r="152" spans="13:54">
      <c r="M152" s="249"/>
      <c r="N152" s="249"/>
      <c r="O152" s="249"/>
      <c r="P152" s="249"/>
      <c r="Q152" s="249"/>
      <c r="R152" s="249"/>
      <c r="S152" s="249"/>
      <c r="T152" s="249"/>
      <c r="U152" s="249"/>
      <c r="V152" s="249"/>
      <c r="W152" s="249"/>
      <c r="X152" s="249"/>
      <c r="Y152" s="249"/>
      <c r="Z152" s="249"/>
      <c r="AA152" s="249"/>
      <c r="AB152" s="249"/>
      <c r="AC152" s="249"/>
      <c r="AD152" s="249"/>
      <c r="AE152" s="249"/>
      <c r="AF152" s="249"/>
      <c r="AG152" s="249"/>
      <c r="AH152" s="249"/>
      <c r="AI152" s="249"/>
      <c r="AJ152" s="249"/>
      <c r="AK152" s="249"/>
      <c r="AL152" s="249"/>
      <c r="AM152" s="249"/>
      <c r="AN152" s="249"/>
      <c r="AO152" s="249"/>
      <c r="AP152" s="249"/>
      <c r="AQ152" s="249"/>
      <c r="AR152" s="249"/>
      <c r="AS152" s="249"/>
      <c r="AT152" s="249"/>
      <c r="AU152" s="249"/>
      <c r="AV152" s="249"/>
      <c r="AW152" s="249"/>
      <c r="AX152" s="249"/>
      <c r="AY152" s="249"/>
      <c r="AZ152" s="249"/>
      <c r="BA152" s="249"/>
      <c r="BB152" s="249"/>
    </row>
    <row r="153" spans="13:54">
      <c r="M153" s="249"/>
      <c r="N153" s="249"/>
      <c r="O153" s="249"/>
      <c r="P153" s="249"/>
      <c r="Q153" s="249"/>
      <c r="R153" s="249"/>
      <c r="S153" s="249"/>
      <c r="T153" s="249"/>
      <c r="U153" s="249"/>
      <c r="V153" s="249"/>
      <c r="W153" s="249"/>
      <c r="X153" s="249"/>
      <c r="Y153" s="249"/>
      <c r="Z153" s="249"/>
      <c r="AA153" s="249"/>
      <c r="AB153" s="249"/>
      <c r="AC153" s="249"/>
      <c r="AD153" s="249"/>
      <c r="AE153" s="249"/>
      <c r="AF153" s="249"/>
      <c r="AG153" s="249"/>
      <c r="AH153" s="249"/>
      <c r="AI153" s="249"/>
      <c r="AJ153" s="249"/>
      <c r="AK153" s="249"/>
      <c r="AL153" s="249"/>
      <c r="AM153" s="249"/>
      <c r="AN153" s="249"/>
      <c r="AO153" s="249"/>
      <c r="AP153" s="249"/>
      <c r="AQ153" s="249"/>
      <c r="AR153" s="249"/>
      <c r="AS153" s="249"/>
      <c r="AT153" s="249"/>
      <c r="AU153" s="249"/>
      <c r="AV153" s="249"/>
      <c r="AW153" s="249"/>
      <c r="AX153" s="249"/>
      <c r="AY153" s="249"/>
      <c r="AZ153" s="249"/>
      <c r="BA153" s="249"/>
      <c r="BB153" s="249"/>
    </row>
    <row r="154" spans="13:54">
      <c r="M154" s="249"/>
      <c r="N154" s="249"/>
      <c r="O154" s="249"/>
      <c r="P154" s="249"/>
      <c r="Q154" s="249"/>
      <c r="R154" s="249"/>
      <c r="S154" s="249"/>
      <c r="T154" s="249"/>
      <c r="U154" s="249"/>
      <c r="V154" s="249"/>
      <c r="W154" s="249"/>
      <c r="X154" s="249"/>
      <c r="Y154" s="249"/>
      <c r="Z154" s="249"/>
      <c r="AA154" s="249"/>
      <c r="AB154" s="249"/>
      <c r="AC154" s="249"/>
      <c r="AD154" s="249"/>
      <c r="AE154" s="249"/>
      <c r="AF154" s="249"/>
      <c r="AG154" s="249"/>
      <c r="AH154" s="249"/>
      <c r="AI154" s="249"/>
      <c r="AJ154" s="249"/>
      <c r="AK154" s="249"/>
      <c r="AL154" s="249"/>
      <c r="AM154" s="249"/>
      <c r="AN154" s="249"/>
      <c r="AO154" s="249"/>
      <c r="AP154" s="249"/>
      <c r="AQ154" s="249"/>
      <c r="AR154" s="249"/>
      <c r="AS154" s="249"/>
      <c r="AT154" s="249"/>
      <c r="AU154" s="249"/>
      <c r="AV154" s="249"/>
      <c r="AW154" s="249"/>
      <c r="AX154" s="249"/>
      <c r="AY154" s="249"/>
      <c r="AZ154" s="249"/>
      <c r="BA154" s="249"/>
      <c r="BB154" s="249"/>
    </row>
    <row r="155" spans="13:54">
      <c r="M155" s="249"/>
      <c r="N155" s="249"/>
      <c r="O155" s="249"/>
      <c r="P155" s="249"/>
      <c r="Q155" s="249"/>
      <c r="R155" s="249"/>
      <c r="S155" s="249"/>
      <c r="T155" s="249"/>
      <c r="U155" s="249"/>
      <c r="V155" s="249"/>
      <c r="W155" s="249"/>
      <c r="X155" s="249"/>
      <c r="Y155" s="249"/>
      <c r="Z155" s="249"/>
      <c r="AA155" s="249"/>
      <c r="AB155" s="249"/>
      <c r="AC155" s="249"/>
      <c r="AD155" s="249"/>
      <c r="AE155" s="249"/>
      <c r="AF155" s="249"/>
      <c r="AG155" s="249"/>
      <c r="AH155" s="249"/>
      <c r="AI155" s="249"/>
      <c r="AJ155" s="249"/>
      <c r="AK155" s="249"/>
      <c r="AL155" s="249"/>
      <c r="AM155" s="249"/>
      <c r="AN155" s="249"/>
      <c r="AO155" s="249"/>
      <c r="AP155" s="249"/>
      <c r="AQ155" s="249"/>
      <c r="AR155" s="249"/>
      <c r="AS155" s="249"/>
      <c r="AT155" s="249"/>
      <c r="AU155" s="249"/>
      <c r="AV155" s="249"/>
      <c r="AW155" s="249"/>
      <c r="AX155" s="249"/>
      <c r="AY155" s="249"/>
      <c r="AZ155" s="249"/>
      <c r="BA155" s="249"/>
      <c r="BB155" s="249"/>
    </row>
    <row r="156" spans="13:54">
      <c r="M156" s="249"/>
      <c r="N156" s="249"/>
      <c r="O156" s="249"/>
      <c r="P156" s="249"/>
      <c r="Q156" s="249"/>
      <c r="R156" s="249"/>
      <c r="S156" s="249"/>
      <c r="T156" s="249"/>
      <c r="U156" s="249"/>
      <c r="V156" s="249"/>
      <c r="W156" s="249"/>
      <c r="X156" s="249"/>
      <c r="Y156" s="249"/>
      <c r="Z156" s="249"/>
      <c r="AA156" s="249"/>
      <c r="AB156" s="249"/>
      <c r="AC156" s="249"/>
      <c r="AD156" s="249"/>
      <c r="AE156" s="249"/>
      <c r="AF156" s="249"/>
      <c r="AG156" s="249"/>
      <c r="AH156" s="249"/>
      <c r="AI156" s="249"/>
      <c r="AJ156" s="249"/>
      <c r="AK156" s="249"/>
      <c r="AL156" s="249"/>
      <c r="AM156" s="249"/>
      <c r="AN156" s="249"/>
      <c r="AO156" s="249"/>
      <c r="AP156" s="249"/>
      <c r="AQ156" s="249"/>
      <c r="AR156" s="249"/>
      <c r="AS156" s="249"/>
      <c r="AT156" s="249"/>
      <c r="AU156" s="249"/>
      <c r="AV156" s="249"/>
      <c r="AW156" s="249"/>
      <c r="AX156" s="249"/>
      <c r="AY156" s="249"/>
      <c r="AZ156" s="249"/>
      <c r="BA156" s="249"/>
      <c r="BB156" s="249"/>
    </row>
    <row r="157" spans="13:54">
      <c r="M157" s="249"/>
      <c r="N157" s="249"/>
      <c r="O157" s="249"/>
      <c r="P157" s="249"/>
      <c r="Q157" s="249"/>
      <c r="R157" s="249"/>
      <c r="S157" s="249"/>
      <c r="T157" s="249"/>
      <c r="U157" s="249"/>
      <c r="V157" s="249"/>
      <c r="W157" s="249"/>
      <c r="X157" s="249"/>
      <c r="Y157" s="249"/>
      <c r="Z157" s="249"/>
      <c r="AA157" s="249"/>
      <c r="AB157" s="249"/>
      <c r="AC157" s="249"/>
      <c r="AD157" s="249"/>
      <c r="AE157" s="249"/>
      <c r="AF157" s="249"/>
      <c r="AG157" s="249"/>
      <c r="AH157" s="249"/>
      <c r="AI157" s="249"/>
      <c r="AJ157" s="249"/>
      <c r="AK157" s="249"/>
      <c r="AL157" s="249"/>
      <c r="AM157" s="249"/>
      <c r="AN157" s="249"/>
      <c r="AO157" s="249"/>
      <c r="AP157" s="249"/>
      <c r="AQ157" s="249"/>
      <c r="AR157" s="249"/>
      <c r="AS157" s="249"/>
      <c r="AT157" s="249"/>
      <c r="AU157" s="249"/>
      <c r="AV157" s="249"/>
      <c r="AW157" s="249"/>
      <c r="AX157" s="249"/>
      <c r="AY157" s="249"/>
      <c r="AZ157" s="249"/>
      <c r="BA157" s="249"/>
      <c r="BB157" s="249"/>
    </row>
    <row r="158" spans="13:54">
      <c r="M158" s="249"/>
      <c r="N158" s="249"/>
      <c r="O158" s="249"/>
      <c r="P158" s="249"/>
      <c r="Q158" s="249"/>
      <c r="R158" s="249"/>
      <c r="S158" s="249"/>
      <c r="T158" s="249"/>
      <c r="U158" s="249"/>
      <c r="V158" s="249"/>
      <c r="W158" s="249"/>
      <c r="X158" s="249"/>
      <c r="Y158" s="249"/>
      <c r="Z158" s="249"/>
      <c r="AA158" s="249"/>
      <c r="AB158" s="249"/>
      <c r="AC158" s="249"/>
      <c r="AD158" s="249"/>
      <c r="AE158" s="249"/>
      <c r="AF158" s="249"/>
      <c r="AG158" s="249"/>
      <c r="AH158" s="249"/>
      <c r="AI158" s="249"/>
      <c r="AJ158" s="249"/>
      <c r="AK158" s="249"/>
      <c r="AL158" s="249"/>
      <c r="AM158" s="249"/>
      <c r="AN158" s="249"/>
      <c r="AO158" s="249"/>
      <c r="AP158" s="249"/>
      <c r="AQ158" s="249"/>
      <c r="AR158" s="249"/>
      <c r="AS158" s="249"/>
      <c r="AT158" s="249"/>
      <c r="AU158" s="249"/>
      <c r="AV158" s="249"/>
      <c r="AW158" s="249"/>
      <c r="AX158" s="249"/>
      <c r="AY158" s="249"/>
      <c r="AZ158" s="249"/>
      <c r="BA158" s="249"/>
      <c r="BB158" s="249"/>
    </row>
    <row r="159" spans="13:54">
      <c r="M159" s="249"/>
      <c r="N159" s="249"/>
      <c r="O159" s="249"/>
      <c r="P159" s="249"/>
      <c r="Q159" s="249"/>
      <c r="R159" s="249"/>
      <c r="S159" s="249"/>
      <c r="T159" s="249"/>
      <c r="U159" s="249"/>
      <c r="V159" s="249"/>
      <c r="W159" s="249"/>
      <c r="X159" s="249"/>
      <c r="Y159" s="249"/>
      <c r="Z159" s="249"/>
      <c r="AA159" s="249"/>
      <c r="AB159" s="249"/>
      <c r="AC159" s="249"/>
      <c r="AD159" s="249"/>
      <c r="AE159" s="249"/>
      <c r="AF159" s="249"/>
      <c r="AG159" s="249"/>
      <c r="AH159" s="249"/>
      <c r="AI159" s="249"/>
      <c r="AJ159" s="249"/>
      <c r="AK159" s="249"/>
      <c r="AL159" s="249"/>
      <c r="AM159" s="249"/>
      <c r="AN159" s="249"/>
      <c r="AO159" s="249"/>
      <c r="AP159" s="249"/>
      <c r="AQ159" s="249"/>
      <c r="AR159" s="249"/>
      <c r="AS159" s="249"/>
      <c r="AT159" s="249"/>
      <c r="AU159" s="249"/>
      <c r="AV159" s="249"/>
      <c r="AW159" s="249"/>
      <c r="AX159" s="249"/>
      <c r="AY159" s="249"/>
      <c r="AZ159" s="249"/>
      <c r="BA159" s="249"/>
      <c r="BB159" s="249"/>
    </row>
    <row r="160" spans="13:54">
      <c r="M160" s="249"/>
      <c r="N160" s="249"/>
      <c r="O160" s="249"/>
      <c r="P160" s="249"/>
      <c r="Q160" s="249"/>
      <c r="R160" s="249"/>
      <c r="S160" s="249"/>
      <c r="T160" s="249"/>
      <c r="U160" s="249"/>
      <c r="V160" s="249"/>
      <c r="W160" s="249"/>
      <c r="X160" s="249"/>
      <c r="Y160" s="249"/>
      <c r="Z160" s="249"/>
      <c r="AA160" s="249"/>
      <c r="AB160" s="249"/>
      <c r="AC160" s="249"/>
      <c r="AD160" s="249"/>
      <c r="AE160" s="249"/>
      <c r="AF160" s="249"/>
      <c r="AG160" s="249"/>
      <c r="AH160" s="249"/>
      <c r="AI160" s="249"/>
      <c r="AJ160" s="249"/>
      <c r="AK160" s="249"/>
      <c r="AL160" s="249"/>
      <c r="AM160" s="249"/>
      <c r="AN160" s="249"/>
      <c r="AO160" s="249"/>
      <c r="AP160" s="249"/>
      <c r="AQ160" s="249"/>
      <c r="AR160" s="249"/>
      <c r="AS160" s="249"/>
      <c r="AT160" s="249"/>
      <c r="AU160" s="249"/>
      <c r="AV160" s="249"/>
      <c r="AW160" s="249"/>
      <c r="AX160" s="249"/>
      <c r="AY160" s="249"/>
      <c r="AZ160" s="249"/>
      <c r="BA160" s="249"/>
      <c r="BB160" s="249"/>
    </row>
    <row r="161" spans="13:54">
      <c r="M161" s="249"/>
      <c r="N161" s="249"/>
      <c r="O161" s="249"/>
      <c r="P161" s="249"/>
      <c r="Q161" s="249"/>
      <c r="R161" s="249"/>
      <c r="S161" s="249"/>
      <c r="T161" s="249"/>
      <c r="U161" s="249"/>
      <c r="V161" s="249"/>
      <c r="W161" s="249"/>
      <c r="X161" s="249"/>
      <c r="Y161" s="249"/>
      <c r="Z161" s="249"/>
      <c r="AA161" s="249"/>
      <c r="AB161" s="249"/>
      <c r="AC161" s="249"/>
      <c r="AD161" s="249"/>
      <c r="AE161" s="249"/>
      <c r="AF161" s="249"/>
      <c r="AG161" s="249"/>
      <c r="AH161" s="249"/>
      <c r="AI161" s="249"/>
      <c r="AJ161" s="249"/>
      <c r="AK161" s="249"/>
      <c r="AL161" s="249"/>
      <c r="AM161" s="249"/>
      <c r="AN161" s="249"/>
      <c r="AO161" s="249"/>
      <c r="AP161" s="249"/>
      <c r="AQ161" s="249"/>
      <c r="AR161" s="249"/>
      <c r="AS161" s="249"/>
      <c r="AT161" s="249"/>
      <c r="AU161" s="249"/>
      <c r="AV161" s="249"/>
      <c r="AW161" s="249"/>
      <c r="AX161" s="249"/>
      <c r="AY161" s="249"/>
      <c r="AZ161" s="249"/>
      <c r="BA161" s="249"/>
      <c r="BB161" s="249"/>
    </row>
    <row r="162" spans="13:54">
      <c r="M162" s="249"/>
      <c r="N162" s="249"/>
      <c r="O162" s="249"/>
      <c r="P162" s="249"/>
      <c r="Q162" s="249"/>
      <c r="R162" s="249"/>
      <c r="S162" s="249"/>
      <c r="T162" s="249"/>
      <c r="U162" s="249"/>
      <c r="V162" s="249"/>
      <c r="W162" s="249"/>
      <c r="X162" s="249"/>
      <c r="Y162" s="249"/>
      <c r="Z162" s="249"/>
      <c r="AA162" s="249"/>
      <c r="AB162" s="249"/>
      <c r="AC162" s="249"/>
      <c r="AD162" s="249"/>
      <c r="AE162" s="249"/>
      <c r="AF162" s="249"/>
      <c r="AG162" s="249"/>
      <c r="AH162" s="249"/>
      <c r="AI162" s="249"/>
      <c r="AJ162" s="249"/>
      <c r="AK162" s="249"/>
      <c r="AL162" s="249"/>
      <c r="AM162" s="249"/>
      <c r="AN162" s="249"/>
      <c r="AO162" s="249"/>
      <c r="AP162" s="249"/>
      <c r="AQ162" s="249"/>
      <c r="AR162" s="249"/>
      <c r="AS162" s="249"/>
      <c r="AT162" s="249"/>
      <c r="AU162" s="249"/>
      <c r="AV162" s="249"/>
      <c r="AW162" s="249"/>
      <c r="AX162" s="249"/>
      <c r="AY162" s="249"/>
      <c r="AZ162" s="249"/>
      <c r="BA162" s="249"/>
      <c r="BB162" s="249"/>
    </row>
    <row r="163" spans="13:54">
      <c r="M163" s="249"/>
      <c r="N163" s="249"/>
      <c r="O163" s="249"/>
      <c r="P163" s="249"/>
      <c r="Q163" s="249"/>
      <c r="R163" s="249"/>
      <c r="S163" s="249"/>
      <c r="T163" s="249"/>
      <c r="U163" s="249"/>
      <c r="V163" s="249"/>
      <c r="W163" s="249"/>
      <c r="X163" s="249"/>
      <c r="Y163" s="249"/>
      <c r="Z163" s="249"/>
      <c r="AA163" s="249"/>
      <c r="AB163" s="249"/>
      <c r="AC163" s="249"/>
      <c r="AD163" s="249"/>
      <c r="AE163" s="249"/>
      <c r="AF163" s="249"/>
      <c r="AG163" s="249"/>
      <c r="AH163" s="249"/>
      <c r="AI163" s="249"/>
      <c r="AJ163" s="249"/>
      <c r="AK163" s="249"/>
      <c r="AL163" s="249"/>
      <c r="AM163" s="249"/>
      <c r="AN163" s="249"/>
      <c r="AO163" s="249"/>
      <c r="AP163" s="249"/>
      <c r="AQ163" s="249"/>
      <c r="AR163" s="249"/>
      <c r="AS163" s="249"/>
      <c r="AT163" s="249"/>
      <c r="AU163" s="249"/>
      <c r="AV163" s="249"/>
      <c r="AW163" s="249"/>
      <c r="AX163" s="249"/>
      <c r="AY163" s="249"/>
      <c r="AZ163" s="249"/>
      <c r="BA163" s="249"/>
      <c r="BB163" s="249"/>
    </row>
    <row r="164" spans="13:54">
      <c r="M164" s="249"/>
      <c r="N164" s="249"/>
      <c r="O164" s="249"/>
      <c r="P164" s="249"/>
      <c r="Q164" s="249"/>
      <c r="R164" s="249"/>
      <c r="S164" s="249"/>
      <c r="T164" s="249"/>
      <c r="U164" s="249"/>
      <c r="V164" s="249"/>
      <c r="W164" s="249"/>
      <c r="X164" s="249"/>
      <c r="Y164" s="249"/>
      <c r="Z164" s="249"/>
      <c r="AA164" s="249"/>
      <c r="AB164" s="249"/>
      <c r="AC164" s="249"/>
      <c r="AD164" s="249"/>
      <c r="AE164" s="249"/>
      <c r="AF164" s="249"/>
      <c r="AG164" s="249"/>
      <c r="AH164" s="249"/>
      <c r="AI164" s="249"/>
      <c r="AJ164" s="249"/>
      <c r="AK164" s="249"/>
      <c r="AL164" s="249"/>
      <c r="AM164" s="249"/>
      <c r="AN164" s="249"/>
      <c r="AO164" s="249"/>
      <c r="AP164" s="249"/>
      <c r="AQ164" s="249"/>
      <c r="AR164" s="249"/>
      <c r="AS164" s="249"/>
      <c r="AT164" s="249"/>
      <c r="AU164" s="249"/>
      <c r="AV164" s="249"/>
      <c r="AW164" s="249"/>
      <c r="AX164" s="249"/>
      <c r="AY164" s="249"/>
      <c r="AZ164" s="249"/>
      <c r="BA164" s="249"/>
      <c r="BB164" s="249"/>
    </row>
    <row r="165" spans="13:54">
      <c r="M165" s="249"/>
      <c r="N165" s="249"/>
      <c r="O165" s="249"/>
      <c r="P165" s="249"/>
      <c r="Q165" s="249"/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249"/>
      <c r="AD165" s="249"/>
      <c r="AE165" s="249"/>
      <c r="AF165" s="249"/>
      <c r="AG165" s="249"/>
      <c r="AH165" s="249"/>
      <c r="AI165" s="249"/>
      <c r="AJ165" s="249"/>
      <c r="AK165" s="249"/>
      <c r="AL165" s="249"/>
      <c r="AM165" s="249"/>
      <c r="AN165" s="249"/>
      <c r="AO165" s="249"/>
      <c r="AP165" s="249"/>
      <c r="AQ165" s="249"/>
      <c r="AR165" s="249"/>
      <c r="AS165" s="249"/>
      <c r="AT165" s="249"/>
      <c r="AU165" s="249"/>
      <c r="AV165" s="249"/>
      <c r="AW165" s="249"/>
      <c r="AX165" s="249"/>
      <c r="AY165" s="249"/>
      <c r="AZ165" s="249"/>
      <c r="BA165" s="249"/>
      <c r="BB165" s="249"/>
    </row>
    <row r="166" spans="13:54">
      <c r="M166" s="249"/>
      <c r="N166" s="249"/>
      <c r="O166" s="249"/>
      <c r="P166" s="249"/>
      <c r="Q166" s="249"/>
      <c r="R166" s="249"/>
      <c r="S166" s="249"/>
      <c r="T166" s="249"/>
      <c r="U166" s="249"/>
      <c r="V166" s="249"/>
      <c r="W166" s="249"/>
      <c r="X166" s="249"/>
      <c r="Y166" s="249"/>
      <c r="Z166" s="249"/>
      <c r="AA166" s="249"/>
      <c r="AB166" s="249"/>
      <c r="AC166" s="249"/>
      <c r="AD166" s="249"/>
      <c r="AE166" s="249"/>
      <c r="AF166" s="249"/>
      <c r="AG166" s="249"/>
      <c r="AH166" s="249"/>
      <c r="AI166" s="249"/>
      <c r="AJ166" s="249"/>
      <c r="AK166" s="249"/>
      <c r="AL166" s="249"/>
      <c r="AM166" s="249"/>
      <c r="AN166" s="249"/>
      <c r="AO166" s="249"/>
      <c r="AP166" s="249"/>
      <c r="AQ166" s="249"/>
      <c r="AR166" s="249"/>
      <c r="AS166" s="249"/>
      <c r="AT166" s="249"/>
      <c r="AU166" s="249"/>
      <c r="AV166" s="249"/>
      <c r="AW166" s="249"/>
      <c r="AX166" s="249"/>
      <c r="AY166" s="249"/>
      <c r="AZ166" s="249"/>
      <c r="BA166" s="249"/>
      <c r="BB166" s="249"/>
    </row>
    <row r="167" spans="13:54">
      <c r="M167" s="249"/>
      <c r="N167" s="249"/>
      <c r="O167" s="249"/>
      <c r="P167" s="249"/>
      <c r="Q167" s="249"/>
      <c r="R167" s="249"/>
      <c r="S167" s="249"/>
      <c r="T167" s="249"/>
      <c r="U167" s="249"/>
      <c r="V167" s="249"/>
      <c r="W167" s="249"/>
      <c r="X167" s="249"/>
      <c r="Y167" s="249"/>
      <c r="Z167" s="249"/>
      <c r="AA167" s="249"/>
      <c r="AB167" s="249"/>
      <c r="AC167" s="249"/>
      <c r="AD167" s="249"/>
      <c r="AE167" s="249"/>
      <c r="AF167" s="249"/>
      <c r="AG167" s="249"/>
      <c r="AH167" s="249"/>
      <c r="AI167" s="249"/>
      <c r="AJ167" s="249"/>
      <c r="AK167" s="249"/>
      <c r="AL167" s="249"/>
      <c r="AM167" s="249"/>
      <c r="AN167" s="249"/>
      <c r="AO167" s="249"/>
      <c r="AP167" s="249"/>
      <c r="AQ167" s="249"/>
      <c r="AR167" s="249"/>
      <c r="AS167" s="249"/>
      <c r="AT167" s="249"/>
      <c r="AU167" s="249"/>
      <c r="AV167" s="249"/>
      <c r="AW167" s="249"/>
      <c r="AX167" s="249"/>
      <c r="AY167" s="249"/>
      <c r="AZ167" s="249"/>
      <c r="BA167" s="249"/>
      <c r="BB167" s="249"/>
    </row>
    <row r="168" spans="13:54">
      <c r="M168" s="249"/>
      <c r="N168" s="249"/>
      <c r="O168" s="249"/>
      <c r="P168" s="249"/>
      <c r="Q168" s="249"/>
      <c r="R168" s="249"/>
      <c r="S168" s="249"/>
      <c r="T168" s="249"/>
      <c r="U168" s="249"/>
      <c r="V168" s="249"/>
      <c r="W168" s="249"/>
      <c r="X168" s="249"/>
      <c r="Y168" s="249"/>
      <c r="Z168" s="249"/>
      <c r="AA168" s="249"/>
      <c r="AB168" s="249"/>
      <c r="AC168" s="249"/>
      <c r="AD168" s="249"/>
      <c r="AE168" s="249"/>
      <c r="AF168" s="249"/>
      <c r="AG168" s="249"/>
      <c r="AH168" s="249"/>
      <c r="AI168" s="249"/>
      <c r="AJ168" s="249"/>
      <c r="AK168" s="249"/>
      <c r="AL168" s="249"/>
      <c r="AM168" s="249"/>
      <c r="AN168" s="249"/>
      <c r="AO168" s="249"/>
      <c r="AP168" s="249"/>
      <c r="AQ168" s="249"/>
      <c r="AR168" s="249"/>
      <c r="AS168" s="249"/>
      <c r="AT168" s="249"/>
      <c r="AU168" s="249"/>
      <c r="AV168" s="249"/>
      <c r="AW168" s="249"/>
      <c r="AX168" s="249"/>
      <c r="AY168" s="249"/>
      <c r="AZ168" s="249"/>
      <c r="BA168" s="249"/>
      <c r="BB168" s="249"/>
    </row>
    <row r="169" spans="13:54">
      <c r="M169" s="249"/>
      <c r="N169" s="249"/>
      <c r="O169" s="249"/>
      <c r="P169" s="249"/>
      <c r="Q169" s="249"/>
      <c r="R169" s="249"/>
      <c r="S169" s="249"/>
      <c r="T169" s="249"/>
      <c r="U169" s="249"/>
      <c r="V169" s="249"/>
      <c r="W169" s="249"/>
      <c r="X169" s="249"/>
      <c r="Y169" s="249"/>
      <c r="Z169" s="249"/>
      <c r="AA169" s="249"/>
      <c r="AB169" s="249"/>
      <c r="AC169" s="249"/>
      <c r="AD169" s="249"/>
      <c r="AE169" s="249"/>
      <c r="AF169" s="249"/>
      <c r="AG169" s="249"/>
      <c r="AH169" s="249"/>
      <c r="AI169" s="249"/>
      <c r="AJ169" s="249"/>
      <c r="AK169" s="249"/>
      <c r="AL169" s="249"/>
      <c r="AM169" s="249"/>
      <c r="AN169" s="249"/>
      <c r="AO169" s="249"/>
      <c r="AP169" s="249"/>
      <c r="AQ169" s="249"/>
      <c r="AR169" s="249"/>
      <c r="AS169" s="249"/>
      <c r="AT169" s="249"/>
      <c r="AU169" s="249"/>
      <c r="AV169" s="249"/>
      <c r="AW169" s="249"/>
      <c r="AX169" s="249"/>
      <c r="AY169" s="249"/>
      <c r="AZ169" s="249"/>
      <c r="BA169" s="249"/>
      <c r="BB169" s="249"/>
    </row>
    <row r="170" spans="13:54">
      <c r="M170" s="249"/>
      <c r="N170" s="249"/>
      <c r="O170" s="249"/>
      <c r="P170" s="249"/>
      <c r="Q170" s="249"/>
      <c r="R170" s="249"/>
      <c r="S170" s="249"/>
      <c r="T170" s="249"/>
      <c r="U170" s="249"/>
      <c r="V170" s="249"/>
      <c r="W170" s="249"/>
      <c r="X170" s="249"/>
      <c r="Y170" s="249"/>
      <c r="Z170" s="249"/>
      <c r="AA170" s="249"/>
      <c r="AB170" s="249"/>
      <c r="AC170" s="249"/>
      <c r="AD170" s="249"/>
      <c r="AE170" s="249"/>
      <c r="AF170" s="249"/>
      <c r="AG170" s="249"/>
      <c r="AH170" s="249"/>
      <c r="AI170" s="249"/>
      <c r="AJ170" s="249"/>
      <c r="AK170" s="249"/>
      <c r="AL170" s="249"/>
      <c r="AM170" s="249"/>
      <c r="AN170" s="249"/>
      <c r="AO170" s="249"/>
      <c r="AP170" s="249"/>
      <c r="AQ170" s="249"/>
      <c r="AR170" s="249"/>
      <c r="AS170" s="249"/>
      <c r="AT170" s="249"/>
      <c r="AU170" s="249"/>
      <c r="AV170" s="249"/>
      <c r="AW170" s="249"/>
      <c r="AX170" s="249"/>
      <c r="AY170" s="249"/>
      <c r="AZ170" s="249"/>
      <c r="BA170" s="249"/>
      <c r="BB170" s="249"/>
    </row>
    <row r="171" spans="13:54">
      <c r="M171" s="249"/>
      <c r="N171" s="249"/>
      <c r="O171" s="249"/>
      <c r="P171" s="249"/>
      <c r="Q171" s="249"/>
      <c r="R171" s="249"/>
      <c r="S171" s="249"/>
      <c r="T171" s="249"/>
      <c r="U171" s="249"/>
      <c r="V171" s="249"/>
      <c r="W171" s="249"/>
      <c r="X171" s="249"/>
      <c r="Y171" s="249"/>
      <c r="Z171" s="249"/>
      <c r="AA171" s="249"/>
      <c r="AB171" s="249"/>
      <c r="AC171" s="249"/>
      <c r="AD171" s="249"/>
      <c r="AE171" s="249"/>
      <c r="AF171" s="249"/>
      <c r="AG171" s="249"/>
      <c r="AH171" s="249"/>
      <c r="AI171" s="249"/>
      <c r="AJ171" s="249"/>
      <c r="AK171" s="249"/>
      <c r="AL171" s="249"/>
      <c r="AM171" s="249"/>
      <c r="AN171" s="249"/>
      <c r="AO171" s="249"/>
      <c r="AP171" s="249"/>
      <c r="AQ171" s="249"/>
      <c r="AR171" s="249"/>
      <c r="AS171" s="249"/>
      <c r="AT171" s="249"/>
      <c r="AU171" s="249"/>
      <c r="AV171" s="249"/>
      <c r="AW171" s="249"/>
      <c r="AX171" s="249"/>
      <c r="AY171" s="249"/>
      <c r="AZ171" s="249"/>
      <c r="BA171" s="249"/>
      <c r="BB171" s="249"/>
    </row>
    <row r="172" spans="13:54">
      <c r="M172" s="249"/>
      <c r="N172" s="249"/>
      <c r="O172" s="249"/>
      <c r="P172" s="249"/>
      <c r="Q172" s="249"/>
      <c r="R172" s="249"/>
      <c r="S172" s="249"/>
      <c r="T172" s="249"/>
      <c r="U172" s="249"/>
      <c r="V172" s="249"/>
      <c r="W172" s="249"/>
      <c r="X172" s="249"/>
      <c r="Y172" s="249"/>
      <c r="Z172" s="249"/>
      <c r="AA172" s="249"/>
      <c r="AB172" s="249"/>
      <c r="AC172" s="249"/>
      <c r="AD172" s="249"/>
      <c r="AE172" s="249"/>
      <c r="AF172" s="249"/>
      <c r="AG172" s="249"/>
      <c r="AH172" s="249"/>
      <c r="AI172" s="249"/>
      <c r="AJ172" s="249"/>
      <c r="AK172" s="249"/>
      <c r="AL172" s="249"/>
      <c r="AM172" s="249"/>
      <c r="AN172" s="249"/>
      <c r="AO172" s="249"/>
      <c r="AP172" s="249"/>
      <c r="AQ172" s="249"/>
      <c r="AR172" s="249"/>
      <c r="AS172" s="249"/>
      <c r="AT172" s="249"/>
      <c r="AU172" s="249"/>
      <c r="AV172" s="249"/>
      <c r="AW172" s="249"/>
      <c r="AX172" s="249"/>
      <c r="AY172" s="249"/>
      <c r="AZ172" s="249"/>
      <c r="BA172" s="249"/>
      <c r="BB172" s="249"/>
    </row>
    <row r="173" spans="13:54">
      <c r="M173" s="249"/>
      <c r="N173" s="249"/>
      <c r="O173" s="249"/>
      <c r="P173" s="249"/>
      <c r="Q173" s="249"/>
      <c r="R173" s="249"/>
      <c r="S173" s="249"/>
      <c r="T173" s="249"/>
      <c r="U173" s="249"/>
      <c r="V173" s="249"/>
      <c r="W173" s="249"/>
      <c r="X173" s="249"/>
      <c r="Y173" s="249"/>
      <c r="Z173" s="249"/>
      <c r="AA173" s="249"/>
      <c r="AB173" s="249"/>
      <c r="AC173" s="249"/>
      <c r="AD173" s="249"/>
      <c r="AE173" s="249"/>
      <c r="AF173" s="249"/>
      <c r="AG173" s="249"/>
      <c r="AH173" s="249"/>
      <c r="AI173" s="249"/>
      <c r="AJ173" s="249"/>
      <c r="AK173" s="249"/>
      <c r="AL173" s="249"/>
      <c r="AM173" s="249"/>
      <c r="AN173" s="249"/>
      <c r="AO173" s="249"/>
      <c r="AP173" s="249"/>
      <c r="AQ173" s="249"/>
      <c r="AR173" s="249"/>
      <c r="AS173" s="249"/>
      <c r="AT173" s="249"/>
      <c r="AU173" s="249"/>
      <c r="AV173" s="249"/>
      <c r="AW173" s="249"/>
      <c r="AX173" s="249"/>
      <c r="AY173" s="249"/>
      <c r="AZ173" s="249"/>
      <c r="BA173" s="249"/>
      <c r="BB173" s="249"/>
    </row>
    <row r="174" spans="13:54">
      <c r="M174" s="249"/>
      <c r="N174" s="249"/>
      <c r="O174" s="249"/>
      <c r="P174" s="249"/>
      <c r="Q174" s="249"/>
      <c r="R174" s="249"/>
      <c r="S174" s="249"/>
      <c r="T174" s="249"/>
      <c r="U174" s="249"/>
      <c r="V174" s="249"/>
      <c r="W174" s="249"/>
      <c r="X174" s="249"/>
      <c r="Y174" s="249"/>
      <c r="Z174" s="249"/>
      <c r="AA174" s="249"/>
      <c r="AB174" s="249"/>
      <c r="AC174" s="249"/>
      <c r="AD174" s="249"/>
      <c r="AE174" s="249"/>
      <c r="AF174" s="249"/>
      <c r="AG174" s="249"/>
      <c r="AH174" s="249"/>
      <c r="AI174" s="249"/>
      <c r="AJ174" s="249"/>
      <c r="AK174" s="249"/>
      <c r="AL174" s="249"/>
      <c r="AM174" s="249"/>
      <c r="AN174" s="249"/>
      <c r="AO174" s="249"/>
      <c r="AP174" s="249"/>
      <c r="AQ174" s="249"/>
      <c r="AR174" s="249"/>
      <c r="AS174" s="249"/>
      <c r="AT174" s="249"/>
      <c r="AU174" s="249"/>
      <c r="AV174" s="249"/>
      <c r="AW174" s="249"/>
      <c r="AX174" s="249"/>
      <c r="AY174" s="249"/>
      <c r="AZ174" s="249"/>
      <c r="BA174" s="249"/>
      <c r="BB174" s="249"/>
    </row>
    <row r="175" spans="13:54">
      <c r="M175" s="249"/>
      <c r="N175" s="249"/>
      <c r="O175" s="249"/>
      <c r="P175" s="249"/>
      <c r="Q175" s="249"/>
      <c r="R175" s="249"/>
      <c r="S175" s="249"/>
      <c r="T175" s="249"/>
      <c r="U175" s="249"/>
      <c r="V175" s="249"/>
      <c r="W175" s="249"/>
      <c r="X175" s="249"/>
      <c r="Y175" s="249"/>
      <c r="Z175" s="249"/>
      <c r="AA175" s="249"/>
      <c r="AB175" s="249"/>
      <c r="AC175" s="249"/>
      <c r="AD175" s="249"/>
      <c r="AE175" s="249"/>
      <c r="AF175" s="249"/>
      <c r="AG175" s="249"/>
      <c r="AH175" s="249"/>
      <c r="AI175" s="249"/>
      <c r="AJ175" s="249"/>
      <c r="AK175" s="249"/>
      <c r="AL175" s="249"/>
      <c r="AM175" s="249"/>
      <c r="AN175" s="249"/>
      <c r="AO175" s="249"/>
      <c r="AP175" s="249"/>
      <c r="AQ175" s="249"/>
      <c r="AR175" s="249"/>
      <c r="AS175" s="249"/>
      <c r="AT175" s="249"/>
      <c r="AU175" s="249"/>
      <c r="AV175" s="249"/>
      <c r="AW175" s="249"/>
      <c r="AX175" s="249"/>
      <c r="AY175" s="249"/>
      <c r="AZ175" s="249"/>
      <c r="BA175" s="249"/>
      <c r="BB175" s="249"/>
    </row>
    <row r="176" spans="13:54">
      <c r="M176" s="249"/>
      <c r="N176" s="249"/>
      <c r="O176" s="249"/>
      <c r="P176" s="249"/>
      <c r="Q176" s="249"/>
      <c r="R176" s="249"/>
      <c r="S176" s="249"/>
      <c r="T176" s="249"/>
      <c r="U176" s="249"/>
      <c r="V176" s="249"/>
      <c r="W176" s="249"/>
      <c r="X176" s="249"/>
      <c r="Y176" s="249"/>
      <c r="Z176" s="249"/>
      <c r="AA176" s="249"/>
      <c r="AB176" s="249"/>
      <c r="AC176" s="249"/>
      <c r="AD176" s="249"/>
      <c r="AE176" s="249"/>
      <c r="AF176" s="249"/>
      <c r="AG176" s="249"/>
      <c r="AH176" s="249"/>
      <c r="AI176" s="249"/>
      <c r="AJ176" s="249"/>
      <c r="AK176" s="249"/>
      <c r="AL176" s="249"/>
      <c r="AM176" s="249"/>
      <c r="AN176" s="249"/>
      <c r="AO176" s="249"/>
      <c r="AP176" s="249"/>
      <c r="AQ176" s="249"/>
      <c r="AR176" s="249"/>
      <c r="AS176" s="249"/>
      <c r="AT176" s="249"/>
      <c r="AU176" s="249"/>
      <c r="AV176" s="249"/>
      <c r="AW176" s="249"/>
      <c r="AX176" s="249"/>
      <c r="AY176" s="249"/>
      <c r="AZ176" s="249"/>
      <c r="BA176" s="249"/>
      <c r="BB176" s="249"/>
    </row>
    <row r="177" spans="13:54">
      <c r="M177" s="249"/>
      <c r="N177" s="249"/>
      <c r="O177" s="249"/>
      <c r="P177" s="249"/>
      <c r="Q177" s="249"/>
      <c r="R177" s="249"/>
      <c r="S177" s="249"/>
      <c r="T177" s="249"/>
      <c r="U177" s="249"/>
      <c r="V177" s="249"/>
      <c r="W177" s="249"/>
      <c r="X177" s="249"/>
      <c r="Y177" s="249"/>
      <c r="Z177" s="249"/>
      <c r="AA177" s="249"/>
      <c r="AB177" s="249"/>
      <c r="AC177" s="249"/>
      <c r="AD177" s="249"/>
      <c r="AE177" s="249"/>
      <c r="AF177" s="249"/>
      <c r="AG177" s="249"/>
      <c r="AH177" s="249"/>
      <c r="AI177" s="249"/>
      <c r="AJ177" s="249"/>
      <c r="AK177" s="249"/>
      <c r="AL177" s="249"/>
      <c r="AM177" s="249"/>
      <c r="AN177" s="249"/>
      <c r="AO177" s="249"/>
      <c r="AP177" s="249"/>
      <c r="AQ177" s="249"/>
      <c r="AR177" s="249"/>
      <c r="AS177" s="249"/>
      <c r="AT177" s="249"/>
      <c r="AU177" s="249"/>
      <c r="AV177" s="249"/>
      <c r="AW177" s="249"/>
      <c r="AX177" s="249"/>
      <c r="AY177" s="249"/>
      <c r="AZ177" s="249"/>
      <c r="BA177" s="249"/>
      <c r="BB177" s="249"/>
    </row>
    <row r="178" spans="13:54">
      <c r="M178" s="249"/>
      <c r="N178" s="249"/>
      <c r="O178" s="249"/>
      <c r="P178" s="249"/>
      <c r="Q178" s="249"/>
      <c r="R178" s="249"/>
      <c r="S178" s="249"/>
      <c r="T178" s="249"/>
      <c r="U178" s="249"/>
      <c r="V178" s="249"/>
      <c r="W178" s="249"/>
      <c r="X178" s="249"/>
      <c r="Y178" s="249"/>
      <c r="Z178" s="249"/>
      <c r="AA178" s="249"/>
      <c r="AB178" s="249"/>
      <c r="AC178" s="249"/>
      <c r="AD178" s="249"/>
      <c r="AE178" s="249"/>
      <c r="AF178" s="249"/>
      <c r="AG178" s="249"/>
      <c r="AH178" s="249"/>
      <c r="AI178" s="249"/>
      <c r="AJ178" s="249"/>
      <c r="AK178" s="249"/>
      <c r="AL178" s="249"/>
      <c r="AM178" s="249"/>
      <c r="AN178" s="249"/>
      <c r="AO178" s="249"/>
      <c r="AP178" s="249"/>
      <c r="AQ178" s="249"/>
      <c r="AR178" s="249"/>
      <c r="AS178" s="249"/>
      <c r="AT178" s="249"/>
      <c r="AU178" s="249"/>
      <c r="AV178" s="249"/>
      <c r="AW178" s="249"/>
      <c r="AX178" s="249"/>
      <c r="AY178" s="249"/>
      <c r="AZ178" s="249"/>
      <c r="BA178" s="249"/>
      <c r="BB178" s="249"/>
    </row>
    <row r="179" spans="13:54">
      <c r="M179" s="249"/>
      <c r="N179" s="249"/>
      <c r="O179" s="249"/>
      <c r="P179" s="249"/>
      <c r="Q179" s="249"/>
      <c r="R179" s="249"/>
      <c r="S179" s="249"/>
      <c r="T179" s="249"/>
      <c r="U179" s="249"/>
      <c r="V179" s="249"/>
      <c r="W179" s="249"/>
      <c r="X179" s="249"/>
      <c r="Y179" s="249"/>
      <c r="Z179" s="249"/>
      <c r="AA179" s="249"/>
      <c r="AB179" s="249"/>
      <c r="AC179" s="249"/>
      <c r="AD179" s="249"/>
      <c r="AE179" s="249"/>
      <c r="AF179" s="249"/>
      <c r="AG179" s="249"/>
      <c r="AH179" s="249"/>
      <c r="AI179" s="249"/>
      <c r="AJ179" s="249"/>
      <c r="AK179" s="249"/>
      <c r="AL179" s="249"/>
      <c r="AM179" s="249"/>
      <c r="AN179" s="249"/>
      <c r="AO179" s="249"/>
      <c r="AP179" s="249"/>
      <c r="AQ179" s="249"/>
      <c r="AR179" s="249"/>
      <c r="AS179" s="249"/>
      <c r="AT179" s="249"/>
      <c r="AU179" s="249"/>
      <c r="AV179" s="249"/>
      <c r="AW179" s="249"/>
      <c r="AX179" s="249"/>
      <c r="AY179" s="249"/>
      <c r="AZ179" s="249"/>
      <c r="BA179" s="249"/>
      <c r="BB179" s="249"/>
    </row>
    <row r="180" spans="13:54">
      <c r="M180" s="249"/>
      <c r="N180" s="249"/>
      <c r="O180" s="249"/>
      <c r="P180" s="249"/>
      <c r="Q180" s="249"/>
      <c r="R180" s="249"/>
      <c r="S180" s="249"/>
      <c r="T180" s="249"/>
      <c r="U180" s="249"/>
      <c r="V180" s="249"/>
      <c r="W180" s="249"/>
      <c r="X180" s="249"/>
      <c r="Y180" s="249"/>
      <c r="Z180" s="249"/>
      <c r="AA180" s="249"/>
      <c r="AB180" s="249"/>
      <c r="AC180" s="249"/>
      <c r="AD180" s="249"/>
      <c r="AE180" s="249"/>
      <c r="AF180" s="249"/>
      <c r="AG180" s="249"/>
      <c r="AH180" s="249"/>
      <c r="AI180" s="249"/>
      <c r="AJ180" s="249"/>
      <c r="AK180" s="249"/>
      <c r="AL180" s="249"/>
      <c r="AM180" s="249"/>
      <c r="AN180" s="249"/>
      <c r="AO180" s="249"/>
      <c r="AP180" s="249"/>
      <c r="AQ180" s="249"/>
      <c r="AR180" s="249"/>
      <c r="AS180" s="249"/>
      <c r="AT180" s="249"/>
      <c r="AU180" s="249"/>
      <c r="AV180" s="249"/>
      <c r="AW180" s="249"/>
      <c r="AX180" s="249"/>
      <c r="AY180" s="249"/>
      <c r="AZ180" s="249"/>
      <c r="BA180" s="249"/>
      <c r="BB180" s="249"/>
    </row>
    <row r="181" spans="13:54">
      <c r="M181" s="249"/>
      <c r="N181" s="249"/>
      <c r="O181" s="249"/>
      <c r="P181" s="249"/>
      <c r="Q181" s="249"/>
      <c r="R181" s="249"/>
      <c r="S181" s="249"/>
      <c r="T181" s="249"/>
      <c r="U181" s="249"/>
      <c r="V181" s="249"/>
      <c r="W181" s="249"/>
      <c r="X181" s="249"/>
      <c r="Y181" s="249"/>
      <c r="Z181" s="249"/>
      <c r="AA181" s="249"/>
      <c r="AB181" s="249"/>
      <c r="AC181" s="249"/>
      <c r="AD181" s="249"/>
      <c r="AE181" s="249"/>
      <c r="AF181" s="249"/>
      <c r="AG181" s="249"/>
      <c r="AH181" s="249"/>
      <c r="AI181" s="249"/>
      <c r="AJ181" s="249"/>
      <c r="AK181" s="249"/>
      <c r="AL181" s="249"/>
      <c r="AM181" s="249"/>
      <c r="AN181" s="249"/>
      <c r="AO181" s="249"/>
      <c r="AP181" s="249"/>
      <c r="AQ181" s="249"/>
      <c r="AR181" s="249"/>
      <c r="AS181" s="249"/>
      <c r="AT181" s="249"/>
      <c r="AU181" s="249"/>
      <c r="AV181" s="249"/>
      <c r="AW181" s="249"/>
      <c r="AX181" s="249"/>
      <c r="AY181" s="249"/>
      <c r="AZ181" s="249"/>
      <c r="BA181" s="249"/>
      <c r="BB181" s="249"/>
    </row>
    <row r="182" spans="13:54">
      <c r="M182" s="249"/>
      <c r="N182" s="249"/>
      <c r="O182" s="249"/>
      <c r="P182" s="249"/>
      <c r="Q182" s="249"/>
      <c r="R182" s="249"/>
      <c r="S182" s="249"/>
      <c r="T182" s="249"/>
      <c r="U182" s="249"/>
      <c r="V182" s="249"/>
      <c r="W182" s="249"/>
      <c r="X182" s="249"/>
      <c r="Y182" s="249"/>
      <c r="Z182" s="249"/>
      <c r="AA182" s="249"/>
      <c r="AB182" s="249"/>
      <c r="AC182" s="249"/>
      <c r="AD182" s="249"/>
      <c r="AE182" s="249"/>
      <c r="AF182" s="249"/>
      <c r="AG182" s="249"/>
      <c r="AH182" s="249"/>
      <c r="AI182" s="249"/>
      <c r="AJ182" s="249"/>
      <c r="AK182" s="249"/>
      <c r="AL182" s="249"/>
      <c r="AM182" s="249"/>
      <c r="AN182" s="249"/>
      <c r="AO182" s="249"/>
      <c r="AP182" s="249"/>
      <c r="AQ182" s="249"/>
      <c r="AR182" s="249"/>
      <c r="AS182" s="249"/>
      <c r="AT182" s="249"/>
      <c r="AU182" s="249"/>
      <c r="AV182" s="249"/>
      <c r="AW182" s="249"/>
      <c r="AX182" s="249"/>
      <c r="AY182" s="249"/>
      <c r="AZ182" s="249"/>
      <c r="BA182" s="249"/>
      <c r="BB182" s="249"/>
    </row>
    <row r="183" spans="13:54">
      <c r="M183" s="249"/>
      <c r="N183" s="249"/>
      <c r="O183" s="249"/>
      <c r="P183" s="249"/>
      <c r="Q183" s="249"/>
      <c r="R183" s="249"/>
      <c r="S183" s="249"/>
      <c r="T183" s="249"/>
      <c r="U183" s="249"/>
      <c r="V183" s="249"/>
      <c r="W183" s="249"/>
      <c r="X183" s="249"/>
      <c r="Y183" s="249"/>
      <c r="Z183" s="249"/>
      <c r="AA183" s="249"/>
      <c r="AB183" s="249"/>
      <c r="AC183" s="249"/>
      <c r="AD183" s="249"/>
      <c r="AE183" s="249"/>
      <c r="AF183" s="249"/>
      <c r="AG183" s="249"/>
      <c r="AH183" s="249"/>
      <c r="AI183" s="249"/>
      <c r="AJ183" s="249"/>
      <c r="AK183" s="249"/>
      <c r="AL183" s="249"/>
      <c r="AM183" s="249"/>
      <c r="AN183" s="249"/>
      <c r="AO183" s="249"/>
      <c r="AP183" s="249"/>
      <c r="AQ183" s="249"/>
      <c r="AR183" s="249"/>
      <c r="AS183" s="249"/>
      <c r="AT183" s="249"/>
      <c r="AU183" s="249"/>
      <c r="AV183" s="249"/>
      <c r="AW183" s="249"/>
      <c r="AX183" s="249"/>
      <c r="AY183" s="249"/>
      <c r="AZ183" s="249"/>
      <c r="BA183" s="249"/>
      <c r="BB183" s="249"/>
    </row>
    <row r="184" spans="13:54">
      <c r="M184" s="249"/>
      <c r="N184" s="249"/>
      <c r="O184" s="249"/>
      <c r="P184" s="249"/>
      <c r="Q184" s="249"/>
      <c r="R184" s="249"/>
      <c r="S184" s="249"/>
      <c r="T184" s="249"/>
      <c r="U184" s="249"/>
      <c r="V184" s="249"/>
      <c r="W184" s="249"/>
      <c r="X184" s="249"/>
      <c r="Y184" s="249"/>
      <c r="Z184" s="249"/>
      <c r="AA184" s="249"/>
      <c r="AB184" s="249"/>
      <c r="AC184" s="249"/>
      <c r="AD184" s="249"/>
      <c r="AE184" s="249"/>
      <c r="AF184" s="249"/>
      <c r="AG184" s="249"/>
      <c r="AH184" s="249"/>
      <c r="AI184" s="249"/>
      <c r="AJ184" s="249"/>
      <c r="AK184" s="249"/>
      <c r="AL184" s="249"/>
      <c r="AM184" s="249"/>
      <c r="AN184" s="249"/>
      <c r="AO184" s="249"/>
      <c r="AP184" s="249"/>
      <c r="AQ184" s="249"/>
      <c r="AR184" s="249"/>
      <c r="AS184" s="249"/>
      <c r="AT184" s="249"/>
      <c r="AU184" s="249"/>
      <c r="AV184" s="249"/>
      <c r="AW184" s="249"/>
      <c r="AX184" s="249"/>
      <c r="AY184" s="249"/>
      <c r="AZ184" s="249"/>
      <c r="BA184" s="249"/>
      <c r="BB184" s="249"/>
    </row>
    <row r="185" spans="13:54">
      <c r="M185" s="249"/>
      <c r="N185" s="249"/>
      <c r="O185" s="249"/>
      <c r="P185" s="249"/>
      <c r="Q185" s="249"/>
      <c r="R185" s="249"/>
      <c r="S185" s="249"/>
      <c r="T185" s="249"/>
      <c r="U185" s="249"/>
      <c r="V185" s="249"/>
      <c r="W185" s="249"/>
      <c r="X185" s="249"/>
      <c r="Y185" s="249"/>
      <c r="Z185" s="249"/>
      <c r="AA185" s="249"/>
      <c r="AB185" s="249"/>
      <c r="AC185" s="249"/>
      <c r="AD185" s="249"/>
      <c r="AE185" s="249"/>
      <c r="AF185" s="249"/>
      <c r="AG185" s="249"/>
      <c r="AH185" s="249"/>
      <c r="AI185" s="249"/>
      <c r="AJ185" s="249"/>
      <c r="AK185" s="249"/>
      <c r="AL185" s="249"/>
      <c r="AM185" s="249"/>
      <c r="AN185" s="249"/>
      <c r="AO185" s="249"/>
      <c r="AP185" s="249"/>
      <c r="AQ185" s="249"/>
      <c r="AR185" s="249"/>
      <c r="AS185" s="249"/>
      <c r="AT185" s="249"/>
      <c r="AU185" s="249"/>
      <c r="AV185" s="249"/>
      <c r="AW185" s="249"/>
      <c r="AX185" s="249"/>
      <c r="AY185" s="249"/>
      <c r="AZ185" s="249"/>
      <c r="BA185" s="249"/>
      <c r="BB185" s="249"/>
    </row>
    <row r="186" spans="13:54">
      <c r="M186" s="249"/>
      <c r="N186" s="249"/>
      <c r="O186" s="249"/>
      <c r="P186" s="249"/>
      <c r="Q186" s="249"/>
      <c r="R186" s="249"/>
      <c r="S186" s="249"/>
      <c r="T186" s="249"/>
      <c r="U186" s="249"/>
      <c r="V186" s="249"/>
      <c r="W186" s="249"/>
      <c r="X186" s="249"/>
      <c r="Y186" s="249"/>
      <c r="Z186" s="249"/>
      <c r="AA186" s="249"/>
      <c r="AB186" s="249"/>
      <c r="AC186" s="249"/>
      <c r="AD186" s="249"/>
      <c r="AE186" s="249"/>
      <c r="AF186" s="249"/>
      <c r="AG186" s="249"/>
      <c r="AH186" s="249"/>
      <c r="AI186" s="249"/>
      <c r="AJ186" s="249"/>
      <c r="AK186" s="249"/>
      <c r="AL186" s="249"/>
      <c r="AM186" s="249"/>
      <c r="AN186" s="249"/>
      <c r="AO186" s="249"/>
      <c r="AP186" s="249"/>
      <c r="AQ186" s="249"/>
      <c r="AR186" s="249"/>
      <c r="AS186" s="249"/>
      <c r="AT186" s="249"/>
      <c r="AU186" s="249"/>
      <c r="AV186" s="249"/>
      <c r="AW186" s="249"/>
      <c r="AX186" s="249"/>
      <c r="AY186" s="249"/>
      <c r="AZ186" s="249"/>
      <c r="BA186" s="249"/>
      <c r="BB186" s="249"/>
    </row>
    <row r="187" spans="13:54">
      <c r="M187" s="249"/>
      <c r="N187" s="249"/>
      <c r="O187" s="249"/>
      <c r="P187" s="249"/>
      <c r="Q187" s="249"/>
      <c r="R187" s="249"/>
      <c r="S187" s="249"/>
      <c r="T187" s="249"/>
      <c r="U187" s="249"/>
      <c r="V187" s="249"/>
      <c r="W187" s="249"/>
      <c r="X187" s="249"/>
      <c r="Y187" s="249"/>
      <c r="Z187" s="249"/>
      <c r="AA187" s="249"/>
      <c r="AB187" s="249"/>
      <c r="AC187" s="249"/>
      <c r="AD187" s="249"/>
      <c r="AE187" s="249"/>
      <c r="AF187" s="249"/>
      <c r="AG187" s="249"/>
      <c r="AH187" s="249"/>
      <c r="AI187" s="249"/>
      <c r="AJ187" s="249"/>
      <c r="AK187" s="249"/>
      <c r="AL187" s="249"/>
      <c r="AM187" s="249"/>
      <c r="AN187" s="249"/>
      <c r="AO187" s="249"/>
      <c r="AP187" s="249"/>
      <c r="AQ187" s="249"/>
      <c r="AR187" s="249"/>
      <c r="AS187" s="249"/>
      <c r="AT187" s="249"/>
      <c r="AU187" s="249"/>
      <c r="AV187" s="249"/>
      <c r="AW187" s="249"/>
      <c r="AX187" s="249"/>
      <c r="AY187" s="249"/>
      <c r="AZ187" s="249"/>
      <c r="BA187" s="249"/>
      <c r="BB187" s="249"/>
    </row>
    <row r="188" spans="13:54">
      <c r="M188" s="249"/>
      <c r="N188" s="249"/>
      <c r="O188" s="249"/>
      <c r="P188" s="249"/>
      <c r="Q188" s="249"/>
      <c r="R188" s="249"/>
      <c r="S188" s="249"/>
      <c r="T188" s="249"/>
      <c r="U188" s="249"/>
      <c r="V188" s="249"/>
      <c r="W188" s="249"/>
      <c r="X188" s="249"/>
      <c r="Y188" s="249"/>
      <c r="Z188" s="249"/>
      <c r="AA188" s="249"/>
      <c r="AB188" s="249"/>
      <c r="AC188" s="249"/>
      <c r="AD188" s="249"/>
      <c r="AE188" s="249"/>
      <c r="AF188" s="249"/>
      <c r="AG188" s="249"/>
      <c r="AH188" s="249"/>
      <c r="AI188" s="249"/>
      <c r="AJ188" s="249"/>
      <c r="AK188" s="249"/>
      <c r="AL188" s="249"/>
      <c r="AM188" s="249"/>
      <c r="AN188" s="249"/>
      <c r="AO188" s="249"/>
      <c r="AP188" s="249"/>
      <c r="AQ188" s="249"/>
      <c r="AR188" s="249"/>
      <c r="AS188" s="249"/>
      <c r="AT188" s="249"/>
      <c r="AU188" s="249"/>
      <c r="AV188" s="249"/>
      <c r="AW188" s="249"/>
      <c r="AX188" s="249"/>
      <c r="AY188" s="249"/>
      <c r="AZ188" s="249"/>
      <c r="BA188" s="249"/>
      <c r="BB188" s="249"/>
    </row>
    <row r="189" spans="13:54">
      <c r="M189" s="249"/>
      <c r="N189" s="249"/>
      <c r="O189" s="249"/>
      <c r="P189" s="249"/>
      <c r="Q189" s="249"/>
      <c r="R189" s="249"/>
      <c r="S189" s="249"/>
      <c r="T189" s="249"/>
      <c r="U189" s="249"/>
      <c r="V189" s="249"/>
      <c r="W189" s="249"/>
      <c r="X189" s="249"/>
      <c r="Y189" s="249"/>
      <c r="Z189" s="249"/>
      <c r="AA189" s="249"/>
      <c r="AB189" s="249"/>
      <c r="AC189" s="249"/>
      <c r="AD189" s="249"/>
      <c r="AE189" s="249"/>
      <c r="AF189" s="249"/>
      <c r="AG189" s="249"/>
      <c r="AH189" s="249"/>
      <c r="AI189" s="249"/>
      <c r="AJ189" s="249"/>
      <c r="AK189" s="249"/>
      <c r="AL189" s="249"/>
      <c r="AM189" s="249"/>
      <c r="AN189" s="249"/>
      <c r="AO189" s="249"/>
      <c r="AP189" s="249"/>
      <c r="AQ189" s="249"/>
      <c r="AR189" s="249"/>
      <c r="AS189" s="249"/>
      <c r="AT189" s="249"/>
      <c r="AU189" s="249"/>
      <c r="AV189" s="249"/>
      <c r="AW189" s="249"/>
      <c r="AX189" s="249"/>
      <c r="AY189" s="249"/>
      <c r="AZ189" s="249"/>
      <c r="BA189" s="249"/>
      <c r="BB189" s="249"/>
    </row>
    <row r="190" spans="13:54">
      <c r="M190" s="249"/>
      <c r="N190" s="249"/>
      <c r="O190" s="249"/>
      <c r="P190" s="249"/>
      <c r="Q190" s="249"/>
      <c r="R190" s="249"/>
      <c r="S190" s="249"/>
      <c r="T190" s="249"/>
      <c r="U190" s="249"/>
      <c r="V190" s="249"/>
      <c r="W190" s="249"/>
      <c r="X190" s="249"/>
      <c r="Y190" s="249"/>
      <c r="Z190" s="249"/>
      <c r="AA190" s="249"/>
      <c r="AB190" s="249"/>
      <c r="AC190" s="249"/>
      <c r="AD190" s="249"/>
      <c r="AE190" s="249"/>
      <c r="AF190" s="249"/>
      <c r="AG190" s="249"/>
      <c r="AH190" s="249"/>
      <c r="AI190" s="249"/>
      <c r="AJ190" s="249"/>
      <c r="AK190" s="249"/>
      <c r="AL190" s="249"/>
      <c r="AM190" s="249"/>
      <c r="AN190" s="249"/>
      <c r="AO190" s="249"/>
      <c r="AP190" s="249"/>
      <c r="AQ190" s="249"/>
      <c r="AR190" s="249"/>
      <c r="AS190" s="249"/>
      <c r="AT190" s="249"/>
      <c r="AU190" s="249"/>
      <c r="AV190" s="249"/>
      <c r="AW190" s="249"/>
      <c r="AX190" s="249"/>
      <c r="AY190" s="249"/>
      <c r="AZ190" s="249"/>
      <c r="BA190" s="249"/>
      <c r="BB190" s="249"/>
    </row>
    <row r="191" spans="13:54">
      <c r="M191" s="249"/>
      <c r="N191" s="249"/>
      <c r="O191" s="249"/>
      <c r="P191" s="249"/>
      <c r="Q191" s="249"/>
      <c r="R191" s="249"/>
      <c r="S191" s="249"/>
      <c r="T191" s="249"/>
      <c r="U191" s="249"/>
      <c r="V191" s="249"/>
      <c r="W191" s="249"/>
      <c r="X191" s="249"/>
      <c r="Y191" s="249"/>
      <c r="Z191" s="249"/>
      <c r="AA191" s="249"/>
      <c r="AB191" s="249"/>
      <c r="AC191" s="249"/>
      <c r="AD191" s="249"/>
      <c r="AE191" s="249"/>
      <c r="AF191" s="249"/>
      <c r="AG191" s="249"/>
      <c r="AH191" s="249"/>
      <c r="AI191" s="249"/>
      <c r="AJ191" s="249"/>
      <c r="AK191" s="249"/>
      <c r="AL191" s="249"/>
      <c r="AM191" s="249"/>
      <c r="AN191" s="249"/>
      <c r="AO191" s="249"/>
      <c r="AP191" s="249"/>
      <c r="AQ191" s="249"/>
      <c r="AR191" s="249"/>
      <c r="AS191" s="249"/>
      <c r="AT191" s="249"/>
      <c r="AU191" s="249"/>
      <c r="AV191" s="249"/>
      <c r="AW191" s="249"/>
      <c r="AX191" s="249"/>
      <c r="AY191" s="249"/>
      <c r="AZ191" s="249"/>
      <c r="BA191" s="249"/>
      <c r="BB191" s="249"/>
    </row>
    <row r="192" spans="13:54">
      <c r="M192" s="249"/>
      <c r="N192" s="249"/>
      <c r="O192" s="249"/>
      <c r="P192" s="249"/>
      <c r="Q192" s="249"/>
      <c r="R192" s="249"/>
      <c r="S192" s="249"/>
      <c r="T192" s="249"/>
      <c r="U192" s="249"/>
      <c r="V192" s="249"/>
      <c r="W192" s="249"/>
      <c r="X192" s="249"/>
      <c r="Y192" s="249"/>
      <c r="Z192" s="249"/>
      <c r="AA192" s="249"/>
      <c r="AB192" s="249"/>
      <c r="AC192" s="249"/>
      <c r="AD192" s="249"/>
      <c r="AE192" s="249"/>
      <c r="AF192" s="249"/>
      <c r="AG192" s="249"/>
      <c r="AH192" s="249"/>
      <c r="AI192" s="249"/>
      <c r="AJ192" s="249"/>
      <c r="AK192" s="249"/>
      <c r="AL192" s="249"/>
      <c r="AM192" s="249"/>
      <c r="AN192" s="249"/>
      <c r="AO192" s="249"/>
      <c r="AP192" s="249"/>
      <c r="AQ192" s="249"/>
      <c r="AR192" s="249"/>
      <c r="AS192" s="249"/>
      <c r="AT192" s="249"/>
      <c r="AU192" s="249"/>
      <c r="AV192" s="249"/>
      <c r="AW192" s="249"/>
      <c r="AX192" s="249"/>
      <c r="AY192" s="249"/>
      <c r="AZ192" s="249"/>
      <c r="BA192" s="249"/>
      <c r="BB192" s="249"/>
    </row>
    <row r="193" spans="13:54">
      <c r="M193" s="249"/>
      <c r="N193" s="249"/>
      <c r="O193" s="249"/>
      <c r="P193" s="249"/>
      <c r="Q193" s="249"/>
      <c r="R193" s="249"/>
      <c r="S193" s="249"/>
      <c r="T193" s="249"/>
      <c r="U193" s="249"/>
      <c r="V193" s="249"/>
      <c r="W193" s="249"/>
      <c r="X193" s="249"/>
      <c r="Y193" s="249"/>
      <c r="Z193" s="249"/>
      <c r="AA193" s="249"/>
      <c r="AB193" s="249"/>
      <c r="AC193" s="249"/>
      <c r="AD193" s="249"/>
      <c r="AE193" s="249"/>
      <c r="AF193" s="249"/>
      <c r="AG193" s="249"/>
      <c r="AH193" s="249"/>
      <c r="AI193" s="249"/>
      <c r="AJ193" s="249"/>
      <c r="AK193" s="249"/>
      <c r="AL193" s="249"/>
      <c r="AM193" s="249"/>
      <c r="AN193" s="249"/>
      <c r="AO193" s="249"/>
      <c r="AP193" s="249"/>
      <c r="AQ193" s="249"/>
      <c r="AR193" s="249"/>
      <c r="AS193" s="249"/>
      <c r="AT193" s="249"/>
      <c r="AU193" s="249"/>
      <c r="AV193" s="249"/>
      <c r="AW193" s="249"/>
      <c r="AX193" s="249"/>
      <c r="AY193" s="249"/>
      <c r="AZ193" s="249"/>
      <c r="BA193" s="249"/>
      <c r="BB193" s="249"/>
    </row>
    <row r="194" spans="13:54">
      <c r="M194" s="249"/>
      <c r="N194" s="249"/>
      <c r="O194" s="249"/>
      <c r="P194" s="249"/>
      <c r="Q194" s="249"/>
      <c r="R194" s="249"/>
      <c r="S194" s="249"/>
      <c r="T194" s="249"/>
      <c r="U194" s="249"/>
      <c r="V194" s="249"/>
      <c r="W194" s="249"/>
      <c r="X194" s="249"/>
      <c r="Y194" s="249"/>
      <c r="Z194" s="249"/>
      <c r="AA194" s="249"/>
      <c r="AB194" s="249"/>
      <c r="AC194" s="249"/>
      <c r="AD194" s="249"/>
      <c r="AE194" s="249"/>
      <c r="AF194" s="249"/>
      <c r="AG194" s="249"/>
      <c r="AH194" s="249"/>
      <c r="AI194" s="249"/>
      <c r="AJ194" s="249"/>
      <c r="AK194" s="249"/>
      <c r="AL194" s="249"/>
      <c r="AM194" s="249"/>
      <c r="AN194" s="249"/>
      <c r="AO194" s="249"/>
      <c r="AP194" s="249"/>
      <c r="AQ194" s="249"/>
      <c r="AR194" s="249"/>
      <c r="AS194" s="249"/>
      <c r="AT194" s="249"/>
      <c r="AU194" s="249"/>
      <c r="AV194" s="249"/>
      <c r="AW194" s="249"/>
      <c r="AX194" s="249"/>
      <c r="AY194" s="249"/>
      <c r="AZ194" s="249"/>
      <c r="BA194" s="249"/>
      <c r="BB194" s="249"/>
    </row>
    <row r="195" spans="13:54">
      <c r="M195" s="249"/>
      <c r="N195" s="249"/>
      <c r="O195" s="249"/>
      <c r="P195" s="249"/>
      <c r="Q195" s="249"/>
      <c r="R195" s="249"/>
      <c r="S195" s="249"/>
      <c r="T195" s="249"/>
      <c r="U195" s="249"/>
      <c r="V195" s="249"/>
      <c r="W195" s="249"/>
      <c r="X195" s="249"/>
      <c r="Y195" s="249"/>
      <c r="Z195" s="249"/>
      <c r="AA195" s="249"/>
      <c r="AB195" s="249"/>
      <c r="AC195" s="249"/>
      <c r="AD195" s="249"/>
      <c r="AE195" s="249"/>
      <c r="AF195" s="249"/>
      <c r="AG195" s="249"/>
      <c r="AH195" s="249"/>
      <c r="AI195" s="249"/>
      <c r="AJ195" s="249"/>
      <c r="AK195" s="249"/>
      <c r="AL195" s="249"/>
      <c r="AM195" s="249"/>
      <c r="AN195" s="249"/>
      <c r="AO195" s="249"/>
      <c r="AP195" s="249"/>
      <c r="AQ195" s="249"/>
      <c r="AR195" s="249"/>
      <c r="AS195" s="249"/>
      <c r="AT195" s="249"/>
      <c r="AU195" s="249"/>
      <c r="AV195" s="249"/>
      <c r="AW195" s="249"/>
      <c r="AX195" s="249"/>
      <c r="AY195" s="249"/>
      <c r="AZ195" s="249"/>
      <c r="BA195" s="249"/>
      <c r="BB195" s="249"/>
    </row>
    <row r="196" spans="13:54">
      <c r="M196" s="249"/>
      <c r="N196" s="249"/>
      <c r="O196" s="249"/>
      <c r="P196" s="249"/>
      <c r="Q196" s="249"/>
      <c r="R196" s="249"/>
      <c r="S196" s="249"/>
      <c r="T196" s="249"/>
      <c r="U196" s="249"/>
      <c r="V196" s="249"/>
      <c r="W196" s="249"/>
      <c r="X196" s="249"/>
      <c r="Y196" s="249"/>
      <c r="Z196" s="249"/>
      <c r="AA196" s="249"/>
      <c r="AB196" s="249"/>
      <c r="AC196" s="249"/>
      <c r="AD196" s="249"/>
      <c r="AE196" s="249"/>
      <c r="AF196" s="249"/>
      <c r="AG196" s="249"/>
      <c r="AH196" s="249"/>
      <c r="AI196" s="249"/>
      <c r="AJ196" s="249"/>
      <c r="AK196" s="249"/>
      <c r="AL196" s="249"/>
      <c r="AM196" s="249"/>
      <c r="AN196" s="249"/>
      <c r="AO196" s="249"/>
      <c r="AP196" s="249"/>
      <c r="AQ196" s="249"/>
      <c r="AR196" s="249"/>
      <c r="AS196" s="249"/>
      <c r="AT196" s="249"/>
      <c r="AU196" s="249"/>
      <c r="AV196" s="249"/>
      <c r="AW196" s="249"/>
      <c r="AX196" s="249"/>
      <c r="AY196" s="249"/>
      <c r="AZ196" s="249"/>
      <c r="BA196" s="249"/>
      <c r="BB196" s="249"/>
    </row>
    <row r="197" spans="13:54">
      <c r="M197" s="249"/>
      <c r="N197" s="249"/>
      <c r="O197" s="249"/>
      <c r="P197" s="249"/>
      <c r="Q197" s="249"/>
      <c r="R197" s="249"/>
      <c r="S197" s="249"/>
      <c r="T197" s="249"/>
      <c r="U197" s="249"/>
      <c r="V197" s="249"/>
      <c r="W197" s="249"/>
      <c r="X197" s="249"/>
      <c r="Y197" s="249"/>
      <c r="Z197" s="249"/>
      <c r="AA197" s="249"/>
      <c r="AB197" s="249"/>
      <c r="AC197" s="249"/>
      <c r="AD197" s="249"/>
      <c r="AE197" s="249"/>
      <c r="AF197" s="249"/>
      <c r="AG197" s="249"/>
      <c r="AH197" s="249"/>
      <c r="AI197" s="249"/>
      <c r="AJ197" s="249"/>
      <c r="AK197" s="249"/>
      <c r="AL197" s="249"/>
      <c r="AM197" s="249"/>
      <c r="AN197" s="249"/>
      <c r="AO197" s="249"/>
      <c r="AP197" s="249"/>
      <c r="AQ197" s="249"/>
      <c r="AR197" s="249"/>
      <c r="AS197" s="249"/>
      <c r="AT197" s="249"/>
      <c r="AU197" s="249"/>
      <c r="AV197" s="249"/>
      <c r="AW197" s="249"/>
      <c r="AX197" s="249"/>
      <c r="AY197" s="249"/>
      <c r="AZ197" s="249"/>
      <c r="BA197" s="249"/>
      <c r="BB197" s="249"/>
    </row>
    <row r="198" spans="13:54">
      <c r="M198" s="249"/>
      <c r="N198" s="249"/>
      <c r="O198" s="249"/>
      <c r="P198" s="249"/>
      <c r="Q198" s="249"/>
      <c r="R198" s="249"/>
      <c r="S198" s="249"/>
      <c r="T198" s="249"/>
      <c r="U198" s="249"/>
      <c r="V198" s="249"/>
      <c r="W198" s="249"/>
      <c r="X198" s="249"/>
      <c r="Y198" s="249"/>
      <c r="Z198" s="249"/>
      <c r="AA198" s="249"/>
      <c r="AB198" s="249"/>
      <c r="AC198" s="249"/>
      <c r="AD198" s="249"/>
      <c r="AE198" s="249"/>
      <c r="AF198" s="249"/>
      <c r="AG198" s="249"/>
      <c r="AH198" s="249"/>
      <c r="AI198" s="249"/>
      <c r="AJ198" s="249"/>
      <c r="AK198" s="249"/>
      <c r="AL198" s="249"/>
      <c r="AM198" s="249"/>
      <c r="AN198" s="249"/>
      <c r="AO198" s="249"/>
      <c r="AP198" s="249"/>
      <c r="AQ198" s="249"/>
      <c r="AR198" s="249"/>
      <c r="AS198" s="249"/>
      <c r="AT198" s="249"/>
      <c r="AU198" s="249"/>
      <c r="AV198" s="249"/>
      <c r="AW198" s="249"/>
      <c r="AX198" s="249"/>
      <c r="AY198" s="249"/>
      <c r="AZ198" s="249"/>
      <c r="BA198" s="249"/>
      <c r="BB198" s="249"/>
    </row>
    <row r="199" spans="13:54">
      <c r="M199" s="249"/>
      <c r="N199" s="249"/>
      <c r="O199" s="249"/>
      <c r="P199" s="249"/>
      <c r="Q199" s="249"/>
      <c r="R199" s="249"/>
      <c r="S199" s="249"/>
      <c r="T199" s="249"/>
      <c r="U199" s="249"/>
      <c r="V199" s="249"/>
      <c r="W199" s="249"/>
      <c r="X199" s="249"/>
      <c r="Y199" s="249"/>
      <c r="Z199" s="249"/>
      <c r="AA199" s="249"/>
      <c r="AB199" s="249"/>
      <c r="AC199" s="249"/>
      <c r="AD199" s="249"/>
      <c r="AE199" s="249"/>
      <c r="AF199" s="249"/>
      <c r="AG199" s="249"/>
      <c r="AH199" s="249"/>
      <c r="AI199" s="249"/>
      <c r="AJ199" s="249"/>
      <c r="AK199" s="249"/>
      <c r="AL199" s="249"/>
      <c r="AM199" s="249"/>
      <c r="AN199" s="249"/>
      <c r="AO199" s="249"/>
      <c r="AP199" s="249"/>
      <c r="AQ199" s="249"/>
      <c r="AR199" s="249"/>
      <c r="AS199" s="249"/>
      <c r="AT199" s="249"/>
      <c r="AU199" s="249"/>
      <c r="AV199" s="249"/>
      <c r="AW199" s="249"/>
      <c r="AX199" s="249"/>
      <c r="AY199" s="249"/>
      <c r="AZ199" s="249"/>
      <c r="BA199" s="249"/>
      <c r="BB199" s="249"/>
    </row>
    <row r="200" spans="13:54">
      <c r="M200" s="249"/>
      <c r="N200" s="249"/>
      <c r="O200" s="249"/>
      <c r="P200" s="249"/>
      <c r="Q200" s="249"/>
      <c r="R200" s="249"/>
      <c r="S200" s="249"/>
      <c r="T200" s="249"/>
      <c r="U200" s="249"/>
      <c r="V200" s="249"/>
      <c r="W200" s="249"/>
      <c r="X200" s="249"/>
      <c r="Y200" s="249"/>
      <c r="Z200" s="249"/>
      <c r="AA200" s="249"/>
      <c r="AB200" s="249"/>
      <c r="AC200" s="249"/>
      <c r="AD200" s="249"/>
      <c r="AE200" s="249"/>
      <c r="AF200" s="249"/>
      <c r="AG200" s="249"/>
      <c r="AH200" s="249"/>
      <c r="AI200" s="249"/>
      <c r="AJ200" s="249"/>
      <c r="AK200" s="249"/>
      <c r="AL200" s="249"/>
      <c r="AM200" s="249"/>
      <c r="AN200" s="249"/>
      <c r="AO200" s="249"/>
      <c r="AP200" s="249"/>
      <c r="AQ200" s="249"/>
      <c r="AR200" s="249"/>
      <c r="AS200" s="249"/>
      <c r="AT200" s="249"/>
      <c r="AU200" s="249"/>
      <c r="AV200" s="249"/>
      <c r="AW200" s="249"/>
      <c r="AX200" s="249"/>
      <c r="AY200" s="249"/>
      <c r="AZ200" s="249"/>
      <c r="BA200" s="249"/>
      <c r="BB200" s="249"/>
    </row>
    <row r="201" spans="13:54">
      <c r="M201" s="249"/>
      <c r="N201" s="249"/>
      <c r="O201" s="249"/>
      <c r="P201" s="249"/>
      <c r="Q201" s="249"/>
      <c r="R201" s="249"/>
      <c r="S201" s="249"/>
      <c r="T201" s="249"/>
      <c r="U201" s="249"/>
      <c r="V201" s="249"/>
      <c r="W201" s="249"/>
      <c r="X201" s="249"/>
      <c r="Y201" s="249"/>
      <c r="Z201" s="249"/>
      <c r="AA201" s="249"/>
      <c r="AB201" s="249"/>
      <c r="AC201" s="249"/>
      <c r="AD201" s="249"/>
      <c r="AE201" s="249"/>
      <c r="AF201" s="249"/>
      <c r="AG201" s="249"/>
      <c r="AH201" s="249"/>
      <c r="AI201" s="249"/>
      <c r="AJ201" s="249"/>
      <c r="AK201" s="249"/>
      <c r="AL201" s="249"/>
      <c r="AM201" s="249"/>
      <c r="AN201" s="249"/>
      <c r="AO201" s="249"/>
      <c r="AP201" s="249"/>
      <c r="AQ201" s="249"/>
      <c r="AR201" s="249"/>
      <c r="AS201" s="249"/>
      <c r="AT201" s="249"/>
      <c r="AU201" s="249"/>
      <c r="AV201" s="249"/>
      <c r="AW201" s="249"/>
      <c r="AX201" s="249"/>
      <c r="AY201" s="249"/>
      <c r="AZ201" s="249"/>
      <c r="BA201" s="249"/>
      <c r="BB201" s="249"/>
    </row>
    <row r="202" spans="13:54">
      <c r="M202" s="249"/>
      <c r="N202" s="249"/>
      <c r="O202" s="249"/>
      <c r="P202" s="249"/>
      <c r="Q202" s="249"/>
      <c r="R202" s="249"/>
      <c r="S202" s="249"/>
      <c r="T202" s="249"/>
      <c r="U202" s="249"/>
      <c r="V202" s="249"/>
      <c r="W202" s="249"/>
      <c r="X202" s="249"/>
      <c r="Y202" s="249"/>
      <c r="Z202" s="249"/>
      <c r="AA202" s="249"/>
      <c r="AB202" s="249"/>
      <c r="AC202" s="249"/>
      <c r="AD202" s="249"/>
      <c r="AE202" s="249"/>
      <c r="AF202" s="249"/>
      <c r="AG202" s="249"/>
      <c r="AH202" s="249"/>
      <c r="AI202" s="249"/>
      <c r="AJ202" s="249"/>
      <c r="AK202" s="249"/>
      <c r="AL202" s="249"/>
      <c r="AM202" s="249"/>
      <c r="AN202" s="249"/>
      <c r="AO202" s="249"/>
      <c r="AP202" s="249"/>
      <c r="AQ202" s="249"/>
      <c r="AR202" s="249"/>
      <c r="AS202" s="249"/>
      <c r="AT202" s="249"/>
      <c r="AU202" s="249"/>
      <c r="AV202" s="249"/>
      <c r="AW202" s="249"/>
      <c r="AX202" s="249"/>
      <c r="AY202" s="249"/>
      <c r="AZ202" s="249"/>
      <c r="BA202" s="249"/>
      <c r="BB202" s="249"/>
    </row>
    <row r="203" spans="13:54">
      <c r="M203" s="249"/>
      <c r="N203" s="249"/>
      <c r="O203" s="249"/>
      <c r="P203" s="249"/>
      <c r="Q203" s="249"/>
      <c r="R203" s="249"/>
      <c r="S203" s="249"/>
      <c r="T203" s="249"/>
      <c r="U203" s="249"/>
      <c r="V203" s="249"/>
      <c r="W203" s="249"/>
      <c r="X203" s="249"/>
      <c r="Y203" s="249"/>
      <c r="Z203" s="249"/>
      <c r="AA203" s="249"/>
      <c r="AB203" s="249"/>
      <c r="AC203" s="249"/>
      <c r="AD203" s="249"/>
      <c r="AE203" s="249"/>
      <c r="AF203" s="249"/>
      <c r="AG203" s="249"/>
      <c r="AH203" s="249"/>
      <c r="AI203" s="249"/>
      <c r="AJ203" s="249"/>
      <c r="AK203" s="249"/>
      <c r="AL203" s="249"/>
      <c r="AM203" s="249"/>
      <c r="AN203" s="249"/>
      <c r="AO203" s="249"/>
      <c r="AP203" s="249"/>
      <c r="AQ203" s="249"/>
      <c r="AR203" s="249"/>
      <c r="AS203" s="249"/>
      <c r="AT203" s="249"/>
      <c r="AU203" s="249"/>
      <c r="AV203" s="249"/>
      <c r="AW203" s="249"/>
      <c r="AX203" s="249"/>
      <c r="AY203" s="249"/>
      <c r="AZ203" s="249"/>
      <c r="BA203" s="249"/>
      <c r="BB203" s="249"/>
    </row>
    <row r="204" spans="13:54">
      <c r="M204" s="249"/>
      <c r="N204" s="249"/>
      <c r="O204" s="249"/>
      <c r="P204" s="249"/>
      <c r="Q204" s="249"/>
      <c r="R204" s="249"/>
      <c r="S204" s="249"/>
      <c r="T204" s="249"/>
      <c r="U204" s="249"/>
      <c r="V204" s="249"/>
      <c r="W204" s="249"/>
      <c r="X204" s="249"/>
      <c r="Y204" s="249"/>
      <c r="Z204" s="249"/>
      <c r="AA204" s="249"/>
      <c r="AB204" s="249"/>
      <c r="AC204" s="249"/>
      <c r="AD204" s="249"/>
      <c r="AE204" s="249"/>
      <c r="AF204" s="249"/>
      <c r="AG204" s="249"/>
      <c r="AH204" s="249"/>
      <c r="AI204" s="249"/>
      <c r="AJ204" s="249"/>
      <c r="AK204" s="249"/>
      <c r="AL204" s="249"/>
      <c r="AM204" s="249"/>
      <c r="AN204" s="249"/>
      <c r="AO204" s="249"/>
      <c r="AP204" s="249"/>
      <c r="AQ204" s="249"/>
      <c r="AR204" s="249"/>
      <c r="AS204" s="249"/>
      <c r="AT204" s="249"/>
      <c r="AU204" s="249"/>
      <c r="AV204" s="249"/>
      <c r="AW204" s="249"/>
      <c r="AX204" s="249"/>
      <c r="AY204" s="249"/>
      <c r="AZ204" s="249"/>
      <c r="BA204" s="249"/>
      <c r="BB204" s="249"/>
    </row>
    <row r="205" spans="13:54">
      <c r="M205" s="249"/>
      <c r="N205" s="249"/>
      <c r="O205" s="249"/>
      <c r="P205" s="249"/>
      <c r="Q205" s="249"/>
      <c r="R205" s="249"/>
      <c r="S205" s="249"/>
      <c r="T205" s="249"/>
      <c r="U205" s="249"/>
      <c r="V205" s="249"/>
      <c r="W205" s="249"/>
      <c r="X205" s="249"/>
      <c r="Y205" s="249"/>
      <c r="Z205" s="249"/>
      <c r="AA205" s="249"/>
      <c r="AB205" s="249"/>
      <c r="AC205" s="249"/>
      <c r="AD205" s="249"/>
      <c r="AE205" s="249"/>
      <c r="AF205" s="249"/>
      <c r="AG205" s="249"/>
      <c r="AH205" s="249"/>
      <c r="AI205" s="249"/>
      <c r="AJ205" s="249"/>
      <c r="AK205" s="249"/>
      <c r="AL205" s="249"/>
      <c r="AM205" s="249"/>
      <c r="AN205" s="249"/>
      <c r="AO205" s="249"/>
      <c r="AP205" s="249"/>
      <c r="AQ205" s="249"/>
      <c r="AR205" s="249"/>
      <c r="AS205" s="249"/>
      <c r="AT205" s="249"/>
      <c r="AU205" s="249"/>
      <c r="AV205" s="249"/>
      <c r="AW205" s="249"/>
      <c r="AX205" s="249"/>
      <c r="AY205" s="249"/>
      <c r="AZ205" s="249"/>
      <c r="BA205" s="249"/>
      <c r="BB205" s="249"/>
    </row>
    <row r="206" spans="13:54">
      <c r="M206" s="249"/>
      <c r="N206" s="249"/>
      <c r="O206" s="249"/>
      <c r="P206" s="249"/>
      <c r="Q206" s="249"/>
      <c r="R206" s="249"/>
      <c r="S206" s="249"/>
      <c r="T206" s="249"/>
      <c r="U206" s="249"/>
      <c r="V206" s="249"/>
      <c r="W206" s="249"/>
      <c r="X206" s="249"/>
      <c r="Y206" s="249"/>
      <c r="Z206" s="249"/>
      <c r="AA206" s="249"/>
      <c r="AB206" s="249"/>
      <c r="AC206" s="249"/>
      <c r="AD206" s="249"/>
      <c r="AE206" s="249"/>
      <c r="AF206" s="249"/>
      <c r="AG206" s="249"/>
      <c r="AH206" s="249"/>
      <c r="AI206" s="249"/>
      <c r="AJ206" s="249"/>
      <c r="AK206" s="249"/>
      <c r="AL206" s="249"/>
      <c r="AM206" s="249"/>
      <c r="AN206" s="249"/>
      <c r="AO206" s="249"/>
      <c r="AP206" s="249"/>
      <c r="AQ206" s="249"/>
      <c r="AR206" s="249"/>
      <c r="AS206" s="249"/>
      <c r="AT206" s="249"/>
      <c r="AU206" s="249"/>
      <c r="AV206" s="249"/>
      <c r="AW206" s="249"/>
      <c r="AX206" s="249"/>
      <c r="AY206" s="249"/>
      <c r="AZ206" s="249"/>
      <c r="BA206" s="249"/>
      <c r="BB206" s="249"/>
    </row>
    <row r="207" spans="13:54">
      <c r="M207" s="249"/>
      <c r="N207" s="249"/>
      <c r="O207" s="249"/>
      <c r="P207" s="249"/>
      <c r="Q207" s="249"/>
      <c r="R207" s="249"/>
      <c r="S207" s="249"/>
      <c r="T207" s="249"/>
      <c r="U207" s="249"/>
      <c r="V207" s="249"/>
      <c r="W207" s="249"/>
      <c r="X207" s="249"/>
      <c r="Y207" s="249"/>
      <c r="Z207" s="249"/>
      <c r="AA207" s="249"/>
      <c r="AB207" s="249"/>
      <c r="AC207" s="249"/>
      <c r="AD207" s="249"/>
      <c r="AE207" s="249"/>
      <c r="AF207" s="249"/>
      <c r="AG207" s="249"/>
      <c r="AH207" s="249"/>
      <c r="AI207" s="249"/>
      <c r="AJ207" s="249"/>
      <c r="AK207" s="249"/>
      <c r="AL207" s="249"/>
      <c r="AM207" s="249"/>
      <c r="AN207" s="249"/>
      <c r="AO207" s="249"/>
      <c r="AP207" s="249"/>
      <c r="AQ207" s="249"/>
      <c r="AR207" s="249"/>
      <c r="AS207" s="249"/>
      <c r="AT207" s="249"/>
      <c r="AU207" s="249"/>
      <c r="AV207" s="249"/>
      <c r="AW207" s="249"/>
      <c r="AX207" s="249"/>
      <c r="AY207" s="249"/>
      <c r="AZ207" s="249"/>
      <c r="BA207" s="249"/>
      <c r="BB207" s="249"/>
    </row>
  </sheetData>
  <mergeCells count="10">
    <mergeCell ref="A4:B4"/>
    <mergeCell ref="A5:B5"/>
    <mergeCell ref="C7:J7"/>
    <mergeCell ref="C8:J8"/>
    <mergeCell ref="C9:J9"/>
    <mergeCell ref="C10:J10"/>
    <mergeCell ref="C11:K11"/>
    <mergeCell ref="C12:J12"/>
    <mergeCell ref="C1:F1"/>
    <mergeCell ref="G1:J1"/>
  </mergeCells>
  <printOptions horizontalCentered="1" verticalCentered="1"/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Cover</vt:lpstr>
      <vt:lpstr>Window Repair Definitions</vt:lpstr>
      <vt:lpstr>Enter Your Window Size Here</vt:lpstr>
      <vt:lpstr>Double Hung Windows</vt:lpstr>
      <vt:lpstr>Storm Windows</vt:lpstr>
      <vt:lpstr>Wooden Windows and Storms</vt:lpstr>
      <vt:lpstr>Casement Windows</vt:lpstr>
      <vt:lpstr>Casement Storms</vt:lpstr>
      <vt:lpstr>Casement and Storms</vt:lpstr>
      <vt:lpstr>Window Data</vt:lpstr>
      <vt:lpstr>Siding</vt:lpstr>
      <vt:lpstr>Ext. Paint v Siding Data</vt:lpstr>
      <vt:lpstr>Eaves</vt:lpstr>
      <vt:lpstr>Eave Diagram</vt:lpstr>
      <vt:lpstr>Eaves &amp; Cornices</vt:lpstr>
      <vt:lpstr>Exterior Trim</vt:lpstr>
      <vt:lpstr>Trim Measr. Worksheet</vt:lpstr>
      <vt:lpstr>Exterior Trim Data</vt:lpstr>
      <vt:lpstr>Entry Doors</vt:lpstr>
      <vt:lpstr>Entry Door Data</vt:lpstr>
      <vt:lpstr> Porch_Stair Balustrade</vt:lpstr>
      <vt:lpstr>Porch - Stair Bal. Data</vt:lpstr>
      <vt:lpstr>Exterior Flooring</vt:lpstr>
      <vt:lpstr>Exterior Flooring Data</vt:lpstr>
      <vt:lpstr>' Porch_Stair Balustrade'!Print_Area</vt:lpstr>
      <vt:lpstr>'Casement and Storms'!Print_Area</vt:lpstr>
      <vt:lpstr>'Casement Storms'!Print_Area</vt:lpstr>
      <vt:lpstr>'Casement Windows'!Print_Area</vt:lpstr>
      <vt:lpstr>Cover!Print_Area</vt:lpstr>
      <vt:lpstr>'Double Hung Windows'!Print_Area</vt:lpstr>
      <vt:lpstr>'Eave Diagram'!Print_Area</vt:lpstr>
      <vt:lpstr>Eaves!Print_Area</vt:lpstr>
      <vt:lpstr>'Eaves &amp; Cornices'!Print_Area</vt:lpstr>
      <vt:lpstr>'Enter Your Window Size Here'!Print_Area</vt:lpstr>
      <vt:lpstr>'Entry Door Data'!Print_Area</vt:lpstr>
      <vt:lpstr>'Entry Doors'!Print_Area</vt:lpstr>
      <vt:lpstr>'Ext. Paint v Siding Data'!Print_Area</vt:lpstr>
      <vt:lpstr>'Exterior Flooring'!Print_Area</vt:lpstr>
      <vt:lpstr>'Exterior Flooring Data'!Print_Area</vt:lpstr>
      <vt:lpstr>'Exterior Trim'!Print_Area</vt:lpstr>
      <vt:lpstr>'Exterior Trim Data'!Print_Area</vt:lpstr>
      <vt:lpstr>'Porch - Stair Bal. Data'!Print_Area</vt:lpstr>
      <vt:lpstr>Siding!Print_Area</vt:lpstr>
      <vt:lpstr>'Storm Windows'!Print_Area</vt:lpstr>
      <vt:lpstr>'Window Data'!Print_Area</vt:lpstr>
      <vt:lpstr>'Window Repair Definitions'!Print_Area</vt:lpstr>
      <vt:lpstr>'Wooden Windows and Storms'!Print_Area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Cassandra Bumgarner</cp:lastModifiedBy>
  <cp:lastPrinted>2017-03-22T18:57:44Z</cp:lastPrinted>
  <dcterms:created xsi:type="dcterms:W3CDTF">2017-02-12T23:22:28Z</dcterms:created>
  <dcterms:modified xsi:type="dcterms:W3CDTF">2018-07-18T19:42:23Z</dcterms:modified>
</cp:coreProperties>
</file>