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45" windowWidth="24255" windowHeight="12945" tabRatio="807" activeTab="1"/>
  </bookViews>
  <sheets>
    <sheet name="Stormwater" sheetId="29" r:id="rId1"/>
    <sheet name="R" sheetId="17" r:id="rId2"/>
    <sheet name="Medical" sheetId="27" r:id="rId3"/>
    <sheet name="RD" sheetId="16" r:id="rId4"/>
    <sheet name="GS" sheetId="18" r:id="rId5"/>
    <sheet name="GS-25" sheetId="24" r:id="rId6"/>
    <sheet name="GS-50" sheetId="25" r:id="rId7"/>
    <sheet name="GS-750" sheetId="26" r:id="rId8"/>
    <sheet name="W220" sheetId="19" r:id="rId9"/>
    <sheet name="W240" sheetId="21" r:id="rId10"/>
    <sheet name="W260" sheetId="15" r:id="rId11"/>
    <sheet name="W520" sheetId="8" r:id="rId12"/>
    <sheet name="W521" sheetId="9" r:id="rId13"/>
    <sheet name="W522" sheetId="10" r:id="rId14"/>
    <sheet name="W523" sheetId="11" r:id="rId15"/>
    <sheet name="W524" sheetId="12" r:id="rId16"/>
    <sheet name="W525" sheetId="13" r:id="rId17"/>
    <sheet name="W526" sheetId="14" r:id="rId18"/>
    <sheet name="W527" sheetId="23" r:id="rId19"/>
  </sheets>
  <calcPr calcId="145621"/>
</workbook>
</file>

<file path=xl/calcChain.xml><?xml version="1.0" encoding="utf-8"?>
<calcChain xmlns="http://schemas.openxmlformats.org/spreadsheetml/2006/main">
  <c r="G14" i="29" l="1"/>
  <c r="K14" i="29" s="1"/>
  <c r="E14" i="29"/>
  <c r="O14" i="29" s="1"/>
  <c r="H6" i="29"/>
  <c r="G6" i="29"/>
  <c r="E6" i="29" s="1"/>
  <c r="O6" i="29" s="1"/>
  <c r="K6" i="29" l="1"/>
  <c r="J19" i="27" l="1"/>
  <c r="F19" i="27"/>
  <c r="B19" i="27"/>
  <c r="K18" i="27"/>
  <c r="G18" i="27"/>
  <c r="C18" i="27"/>
  <c r="K17" i="27"/>
  <c r="G17" i="27"/>
  <c r="C17" i="27"/>
  <c r="K16" i="27"/>
  <c r="G16" i="27"/>
  <c r="C16" i="27"/>
  <c r="K15" i="27"/>
  <c r="G15" i="27"/>
  <c r="C15" i="27"/>
  <c r="K14" i="27"/>
  <c r="G14" i="27"/>
  <c r="C14" i="27"/>
  <c r="K13" i="27"/>
  <c r="G13" i="27"/>
  <c r="C13" i="27"/>
  <c r="K12" i="27"/>
  <c r="G12" i="27"/>
  <c r="C12" i="27"/>
  <c r="K11" i="27"/>
  <c r="G11" i="27"/>
  <c r="C11" i="27"/>
  <c r="K10" i="27"/>
  <c r="G10" i="27"/>
  <c r="C10" i="27"/>
  <c r="K9" i="27"/>
  <c r="G9" i="27"/>
  <c r="C9" i="27"/>
  <c r="K8" i="27"/>
  <c r="G8" i="27"/>
  <c r="C8" i="27"/>
  <c r="K7" i="27"/>
  <c r="G7" i="27"/>
  <c r="C7" i="27"/>
  <c r="G19" i="27" l="1"/>
  <c r="K19" i="27"/>
  <c r="C19" i="27"/>
  <c r="F15" i="26"/>
  <c r="F14" i="26"/>
  <c r="F13" i="26"/>
  <c r="F19" i="26"/>
  <c r="F18" i="26"/>
  <c r="F17" i="26"/>
  <c r="F16" i="26"/>
  <c r="F9" i="26"/>
  <c r="F10" i="26"/>
  <c r="F11" i="26"/>
  <c r="F12" i="26"/>
  <c r="F8" i="26"/>
  <c r="E20" i="26"/>
  <c r="D20" i="26"/>
  <c r="C20" i="26"/>
  <c r="H19" i="26"/>
  <c r="B19" i="26"/>
  <c r="H18" i="26"/>
  <c r="B18" i="26"/>
  <c r="H17" i="26"/>
  <c r="B17" i="26"/>
  <c r="H16" i="26"/>
  <c r="B16" i="26"/>
  <c r="H15" i="26"/>
  <c r="B15" i="26"/>
  <c r="H14" i="26"/>
  <c r="B14" i="26"/>
  <c r="H13" i="26"/>
  <c r="B13" i="26"/>
  <c r="H12" i="26"/>
  <c r="B12" i="26"/>
  <c r="H11" i="26"/>
  <c r="B11" i="26"/>
  <c r="H10" i="26"/>
  <c r="B10" i="26"/>
  <c r="H9" i="26"/>
  <c r="B9" i="26"/>
  <c r="K9" i="26" s="1"/>
  <c r="H8" i="26"/>
  <c r="B8" i="26"/>
  <c r="M11" i="26" l="1"/>
  <c r="K17" i="26"/>
  <c r="M15" i="26"/>
  <c r="M19" i="26"/>
  <c r="K13" i="26"/>
  <c r="L10" i="26"/>
  <c r="M12" i="26"/>
  <c r="L14" i="26"/>
  <c r="M16" i="26"/>
  <c r="L18" i="26"/>
  <c r="M8" i="26"/>
  <c r="L17" i="26"/>
  <c r="M13" i="26"/>
  <c r="K15" i="26"/>
  <c r="L9" i="26"/>
  <c r="M17" i="26"/>
  <c r="K11" i="26"/>
  <c r="K19" i="26"/>
  <c r="L13" i="26"/>
  <c r="M9" i="26"/>
  <c r="L11" i="26"/>
  <c r="L15" i="26"/>
  <c r="L19" i="26"/>
  <c r="G8" i="24"/>
  <c r="G9" i="24"/>
  <c r="G10" i="24"/>
  <c r="G11" i="24"/>
  <c r="G12" i="24"/>
  <c r="G13" i="24"/>
  <c r="G14" i="24"/>
  <c r="G15" i="24"/>
  <c r="G16" i="24"/>
  <c r="G17" i="24"/>
  <c r="G18" i="24"/>
  <c r="G7" i="24"/>
  <c r="I7" i="16"/>
  <c r="I8" i="16"/>
  <c r="I9" i="16"/>
  <c r="I10" i="16"/>
  <c r="I11" i="16"/>
  <c r="I12" i="16"/>
  <c r="I13" i="16"/>
  <c r="I14" i="16"/>
  <c r="I15" i="16"/>
  <c r="I16" i="16"/>
  <c r="I17" i="16"/>
  <c r="I6" i="16"/>
  <c r="F19" i="25"/>
  <c r="L19" i="25" s="1"/>
  <c r="F18" i="25"/>
  <c r="M18" i="25" s="1"/>
  <c r="F17" i="25"/>
  <c r="L17" i="25" s="1"/>
  <c r="F16" i="25"/>
  <c r="K16" i="25" s="1"/>
  <c r="F14" i="25"/>
  <c r="M14" i="25" s="1"/>
  <c r="F15" i="25"/>
  <c r="M15" i="25" s="1"/>
  <c r="F13" i="25"/>
  <c r="L13" i="25" s="1"/>
  <c r="F9" i="25"/>
  <c r="L9" i="25" s="1"/>
  <c r="F10" i="25"/>
  <c r="M10" i="25" s="1"/>
  <c r="F11" i="25"/>
  <c r="M11" i="25" s="1"/>
  <c r="F12" i="25"/>
  <c r="K12" i="25" s="1"/>
  <c r="F8" i="25"/>
  <c r="L8" i="25" s="1"/>
  <c r="E20" i="25"/>
  <c r="H9" i="25"/>
  <c r="H10" i="25"/>
  <c r="H11" i="25"/>
  <c r="H12" i="25"/>
  <c r="H13" i="25"/>
  <c r="H14" i="25"/>
  <c r="H15" i="25"/>
  <c r="H16" i="25"/>
  <c r="H17" i="25"/>
  <c r="H18" i="25"/>
  <c r="H19" i="25"/>
  <c r="H8" i="25"/>
  <c r="D20" i="25"/>
  <c r="C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M19" i="25" l="1"/>
  <c r="K19" i="25"/>
  <c r="L18" i="25"/>
  <c r="K18" i="25"/>
  <c r="K17" i="25"/>
  <c r="M17" i="25"/>
  <c r="L16" i="25"/>
  <c r="M16" i="25"/>
  <c r="K15" i="25"/>
  <c r="L15" i="25"/>
  <c r="K14" i="25"/>
  <c r="L14" i="25"/>
  <c r="K13" i="25"/>
  <c r="M13" i="25"/>
  <c r="L12" i="25"/>
  <c r="M12" i="25"/>
  <c r="K11" i="25"/>
  <c r="L11" i="25"/>
  <c r="K10" i="25"/>
  <c r="L10" i="25"/>
  <c r="M9" i="25"/>
  <c r="K9" i="25"/>
  <c r="M8" i="25"/>
  <c r="K8" i="25"/>
  <c r="K16" i="26"/>
  <c r="K14" i="26"/>
  <c r="M14" i="26"/>
  <c r="K8" i="26"/>
  <c r="L12" i="26"/>
  <c r="K18" i="26"/>
  <c r="K10" i="26"/>
  <c r="K12" i="26"/>
  <c r="L16" i="26"/>
  <c r="M18" i="26"/>
  <c r="M10" i="26"/>
  <c r="L8" i="26"/>
  <c r="F20" i="26"/>
  <c r="F20" i="25"/>
  <c r="E13" i="24"/>
  <c r="E14" i="24"/>
  <c r="E12" i="24"/>
  <c r="E18" i="24"/>
  <c r="E17" i="24"/>
  <c r="E16" i="24"/>
  <c r="E15" i="24"/>
  <c r="E8" i="24"/>
  <c r="E9" i="24"/>
  <c r="E10" i="24"/>
  <c r="E11" i="24"/>
  <c r="E7" i="24"/>
  <c r="D19" i="24"/>
  <c r="C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M20" i="25" l="1"/>
  <c r="M20" i="26"/>
  <c r="K20" i="26"/>
  <c r="L20" i="26"/>
  <c r="L20" i="25"/>
  <c r="K20" i="25"/>
  <c r="J11" i="24"/>
  <c r="K11" i="24"/>
  <c r="J8" i="24"/>
  <c r="K8" i="24"/>
  <c r="J12" i="24"/>
  <c r="K12" i="24"/>
  <c r="J16" i="24"/>
  <c r="K16" i="24"/>
  <c r="K9" i="24"/>
  <c r="J9" i="24"/>
  <c r="J13" i="24"/>
  <c r="K13" i="24"/>
  <c r="J17" i="24"/>
  <c r="K17" i="24"/>
  <c r="J7" i="24"/>
  <c r="E19" i="24"/>
  <c r="K7" i="24"/>
  <c r="J15" i="24"/>
  <c r="K15" i="24"/>
  <c r="J10" i="24"/>
  <c r="K10" i="24"/>
  <c r="J14" i="24"/>
  <c r="K14" i="24"/>
  <c r="J18" i="24"/>
  <c r="K18" i="24"/>
  <c r="C10" i="23"/>
  <c r="C11" i="23"/>
  <c r="C12" i="23"/>
  <c r="C13" i="23"/>
  <c r="C14" i="23"/>
  <c r="C9" i="23"/>
  <c r="C16" i="23"/>
  <c r="C15" i="23"/>
  <c r="C6" i="23"/>
  <c r="C7" i="23"/>
  <c r="C8" i="23"/>
  <c r="C5" i="23"/>
  <c r="B17" i="23"/>
  <c r="C16" i="14"/>
  <c r="C15" i="14"/>
  <c r="C10" i="14"/>
  <c r="C11" i="14"/>
  <c r="C12" i="14"/>
  <c r="C13" i="14"/>
  <c r="C14" i="14"/>
  <c r="C9" i="14"/>
  <c r="C6" i="14"/>
  <c r="C7" i="14"/>
  <c r="C8" i="14"/>
  <c r="C5" i="14"/>
  <c r="B17" i="14"/>
  <c r="E6" i="13"/>
  <c r="E7" i="13"/>
  <c r="F7" i="13" s="1"/>
  <c r="C7" i="13" s="1"/>
  <c r="E8" i="13"/>
  <c r="E9" i="13"/>
  <c r="E10" i="13"/>
  <c r="E11" i="13"/>
  <c r="F11" i="13" s="1"/>
  <c r="C11" i="13" s="1"/>
  <c r="E12" i="13"/>
  <c r="E13" i="13"/>
  <c r="E14" i="13"/>
  <c r="E15" i="13"/>
  <c r="F15" i="13" s="1"/>
  <c r="C15" i="13" s="1"/>
  <c r="E16" i="13"/>
  <c r="E5" i="13"/>
  <c r="E16" i="12"/>
  <c r="F16" i="12" s="1"/>
  <c r="C16" i="12" s="1"/>
  <c r="E15" i="12"/>
  <c r="F15" i="12" s="1"/>
  <c r="C15" i="12" s="1"/>
  <c r="E14" i="12"/>
  <c r="E13" i="12"/>
  <c r="E12" i="12"/>
  <c r="E11" i="12"/>
  <c r="F11" i="12" s="1"/>
  <c r="E10" i="12"/>
  <c r="E9" i="12"/>
  <c r="E8" i="12"/>
  <c r="F8" i="12" s="1"/>
  <c r="E7" i="12"/>
  <c r="F7" i="12" s="1"/>
  <c r="E6" i="12"/>
  <c r="F10" i="12"/>
  <c r="C10" i="12" s="1"/>
  <c r="E5" i="12"/>
  <c r="E6" i="11"/>
  <c r="E7" i="11"/>
  <c r="F7" i="11" s="1"/>
  <c r="E8" i="11"/>
  <c r="E9" i="11"/>
  <c r="F9" i="11" s="1"/>
  <c r="E10" i="11"/>
  <c r="E11" i="11"/>
  <c r="F11" i="11" s="1"/>
  <c r="E12" i="11"/>
  <c r="E13" i="11"/>
  <c r="F13" i="11" s="1"/>
  <c r="E14" i="11"/>
  <c r="E15" i="11"/>
  <c r="E16" i="11"/>
  <c r="F16" i="11" s="1"/>
  <c r="E5" i="11"/>
  <c r="F5" i="11" s="1"/>
  <c r="E6" i="10"/>
  <c r="E7" i="10"/>
  <c r="F7" i="10" s="1"/>
  <c r="C7" i="10" s="1"/>
  <c r="E8" i="10"/>
  <c r="E9" i="10"/>
  <c r="E10" i="10"/>
  <c r="E11" i="10"/>
  <c r="E12" i="10"/>
  <c r="E13" i="10"/>
  <c r="F13" i="10" s="1"/>
  <c r="C13" i="10" s="1"/>
  <c r="E14" i="10"/>
  <c r="E15" i="10"/>
  <c r="F15" i="10" s="1"/>
  <c r="E16" i="10"/>
  <c r="F16" i="10" s="1"/>
  <c r="C16" i="10" s="1"/>
  <c r="E5" i="10"/>
  <c r="E6" i="9"/>
  <c r="E7" i="9"/>
  <c r="E8" i="9"/>
  <c r="E9" i="9"/>
  <c r="E10" i="9"/>
  <c r="E11" i="9"/>
  <c r="E12" i="9"/>
  <c r="F12" i="9" s="1"/>
  <c r="E13" i="9"/>
  <c r="E14" i="9"/>
  <c r="E15" i="9"/>
  <c r="E16" i="9"/>
  <c r="F16" i="9" s="1"/>
  <c r="E5" i="9"/>
  <c r="F5" i="9" s="1"/>
  <c r="B17" i="13"/>
  <c r="F16" i="13"/>
  <c r="C16" i="13" s="1"/>
  <c r="F13" i="13"/>
  <c r="C13" i="13" s="1"/>
  <c r="F12" i="13"/>
  <c r="C12" i="13" s="1"/>
  <c r="F9" i="13"/>
  <c r="F8" i="13"/>
  <c r="C8" i="13" s="1"/>
  <c r="B17" i="12"/>
  <c r="F12" i="12"/>
  <c r="B17" i="11"/>
  <c r="F15" i="11"/>
  <c r="F12" i="11"/>
  <c r="F8" i="11"/>
  <c r="B17" i="10"/>
  <c r="F12" i="10"/>
  <c r="C12" i="10" s="1"/>
  <c r="F11" i="10"/>
  <c r="C11" i="10" s="1"/>
  <c r="F8" i="10"/>
  <c r="C8" i="10" s="1"/>
  <c r="B17" i="9"/>
  <c r="F15" i="9"/>
  <c r="C15" i="9" s="1"/>
  <c r="F13" i="9"/>
  <c r="C13" i="9" s="1"/>
  <c r="F11" i="9"/>
  <c r="F9" i="9"/>
  <c r="F8" i="9"/>
  <c r="F7" i="9"/>
  <c r="C7" i="9" s="1"/>
  <c r="E6" i="8"/>
  <c r="F6" i="8" s="1"/>
  <c r="E7" i="8"/>
  <c r="F7" i="8" s="1"/>
  <c r="E8" i="8"/>
  <c r="F8" i="8" s="1"/>
  <c r="E9" i="8"/>
  <c r="F9" i="8" s="1"/>
  <c r="C9" i="8" s="1"/>
  <c r="E10" i="8"/>
  <c r="F10" i="8" s="1"/>
  <c r="E11" i="8"/>
  <c r="F11" i="8" s="1"/>
  <c r="C11" i="8" s="1"/>
  <c r="E12" i="8"/>
  <c r="F12" i="8" s="1"/>
  <c r="E13" i="8"/>
  <c r="F13" i="8" s="1"/>
  <c r="C13" i="8" s="1"/>
  <c r="E14" i="8"/>
  <c r="F14" i="8" s="1"/>
  <c r="E15" i="8"/>
  <c r="F15" i="8" s="1"/>
  <c r="E16" i="8"/>
  <c r="F16" i="8" s="1"/>
  <c r="E5" i="8"/>
  <c r="B17" i="8"/>
  <c r="B20" i="15"/>
  <c r="C15" i="11" l="1"/>
  <c r="C9" i="11"/>
  <c r="C12" i="11"/>
  <c r="C8" i="11"/>
  <c r="K19" i="24"/>
  <c r="J19" i="24"/>
  <c r="C17" i="23"/>
  <c r="C17" i="14"/>
  <c r="C9" i="13"/>
  <c r="F5" i="13"/>
  <c r="C5" i="13" s="1"/>
  <c r="F14" i="12"/>
  <c r="C14" i="12" s="1"/>
  <c r="C8" i="12"/>
  <c r="C12" i="12"/>
  <c r="F6" i="12"/>
  <c r="C6" i="12" s="1"/>
  <c r="C7" i="12"/>
  <c r="C11" i="12"/>
  <c r="C7" i="11"/>
  <c r="C11" i="11"/>
  <c r="C5" i="11"/>
  <c r="C13" i="11"/>
  <c r="C16" i="11"/>
  <c r="C15" i="10"/>
  <c r="F9" i="10"/>
  <c r="C9" i="10" s="1"/>
  <c r="F5" i="10"/>
  <c r="C5" i="10" s="1"/>
  <c r="C12" i="9"/>
  <c r="C16" i="9"/>
  <c r="C9" i="9"/>
  <c r="C11" i="9"/>
  <c r="C8" i="9"/>
  <c r="C5" i="9"/>
  <c r="F6" i="13"/>
  <c r="C6" i="13" s="1"/>
  <c r="F10" i="13"/>
  <c r="C10" i="13" s="1"/>
  <c r="F14" i="13"/>
  <c r="C14" i="13" s="1"/>
  <c r="F5" i="12"/>
  <c r="C5" i="12" s="1"/>
  <c r="F9" i="12"/>
  <c r="C9" i="12" s="1"/>
  <c r="F13" i="12"/>
  <c r="C13" i="12" s="1"/>
  <c r="F6" i="11"/>
  <c r="C6" i="11" s="1"/>
  <c r="F10" i="11"/>
  <c r="C10" i="11" s="1"/>
  <c r="F14" i="11"/>
  <c r="C14" i="11" s="1"/>
  <c r="F6" i="10"/>
  <c r="C6" i="10" s="1"/>
  <c r="F10" i="10"/>
  <c r="C10" i="10" s="1"/>
  <c r="F14" i="10"/>
  <c r="C14" i="10" s="1"/>
  <c r="F6" i="9"/>
  <c r="C6" i="9" s="1"/>
  <c r="F10" i="9"/>
  <c r="C10" i="9" s="1"/>
  <c r="F14" i="9"/>
  <c r="C14" i="9" s="1"/>
  <c r="C10" i="8"/>
  <c r="C7" i="8"/>
  <c r="F5" i="8"/>
  <c r="C6" i="8"/>
  <c r="C14" i="8"/>
  <c r="C15" i="8"/>
  <c r="C8" i="8"/>
  <c r="C16" i="8"/>
  <c r="C12" i="8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37" i="15"/>
  <c r="B36" i="15"/>
  <c r="B35" i="15"/>
  <c r="B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6" i="19"/>
  <c r="C7" i="19"/>
  <c r="C8" i="19"/>
  <c r="C9" i="19"/>
  <c r="C10" i="19"/>
  <c r="C11" i="19"/>
  <c r="C12" i="19"/>
  <c r="C13" i="19"/>
  <c r="C14" i="19"/>
  <c r="C15" i="19"/>
  <c r="C16" i="19"/>
  <c r="C5" i="19"/>
  <c r="B17" i="19"/>
  <c r="C17" i="13" l="1"/>
  <c r="C17" i="10"/>
  <c r="C17" i="9"/>
  <c r="C17" i="12"/>
  <c r="C17" i="11"/>
  <c r="C16" i="15"/>
  <c r="C18" i="15"/>
  <c r="C8" i="15"/>
  <c r="C13" i="15"/>
  <c r="C17" i="15"/>
  <c r="C9" i="15"/>
  <c r="C12" i="15"/>
  <c r="C15" i="15"/>
  <c r="C11" i="15"/>
  <c r="C14" i="15"/>
  <c r="C10" i="15"/>
  <c r="C19" i="15"/>
  <c r="C5" i="8"/>
  <c r="C17" i="8" s="1"/>
  <c r="C17" i="21"/>
  <c r="C17" i="19"/>
  <c r="B18" i="18"/>
  <c r="D18" i="18" s="1"/>
  <c r="I18" i="18" s="1"/>
  <c r="B17" i="18"/>
  <c r="D17" i="18" s="1"/>
  <c r="I17" i="18" s="1"/>
  <c r="B16" i="18"/>
  <c r="D16" i="18" s="1"/>
  <c r="I16" i="18" s="1"/>
  <c r="B15" i="18"/>
  <c r="D15" i="18" s="1"/>
  <c r="H15" i="18" s="1"/>
  <c r="B14" i="18"/>
  <c r="D14" i="18" s="1"/>
  <c r="H14" i="18" s="1"/>
  <c r="B13" i="18"/>
  <c r="D13" i="18" s="1"/>
  <c r="I13" i="18" s="1"/>
  <c r="B12" i="18"/>
  <c r="D12" i="18" s="1"/>
  <c r="I12" i="18" s="1"/>
  <c r="B11" i="18"/>
  <c r="D11" i="18" s="1"/>
  <c r="H11" i="18" s="1"/>
  <c r="B10" i="18"/>
  <c r="D10" i="18" s="1"/>
  <c r="I10" i="18" s="1"/>
  <c r="B9" i="18"/>
  <c r="D9" i="18" s="1"/>
  <c r="I9" i="18" s="1"/>
  <c r="B8" i="18"/>
  <c r="D8" i="18" s="1"/>
  <c r="I8" i="18" s="1"/>
  <c r="B7" i="18"/>
  <c r="C19" i="18"/>
  <c r="B18" i="17"/>
  <c r="C17" i="17"/>
  <c r="E17" i="17" s="1"/>
  <c r="C16" i="17"/>
  <c r="F16" i="17" s="1"/>
  <c r="C15" i="17"/>
  <c r="F15" i="17" s="1"/>
  <c r="C14" i="17"/>
  <c r="F14" i="17" s="1"/>
  <c r="C13" i="17"/>
  <c r="E13" i="17" s="1"/>
  <c r="C12" i="17"/>
  <c r="E12" i="17" s="1"/>
  <c r="C11" i="17"/>
  <c r="F11" i="17" s="1"/>
  <c r="C10" i="17"/>
  <c r="E10" i="17" s="1"/>
  <c r="C9" i="17"/>
  <c r="F9" i="17" s="1"/>
  <c r="C8" i="17"/>
  <c r="F8" i="17" s="1"/>
  <c r="C7" i="17"/>
  <c r="F7" i="17" s="1"/>
  <c r="C6" i="17"/>
  <c r="E9" i="17" l="1"/>
  <c r="F17" i="17"/>
  <c r="F10" i="17"/>
  <c r="E16" i="17"/>
  <c r="E15" i="17"/>
  <c r="E8" i="17"/>
  <c r="E14" i="17"/>
  <c r="E7" i="17"/>
  <c r="E11" i="17"/>
  <c r="F13" i="17"/>
  <c r="F12" i="17"/>
  <c r="C18" i="17"/>
  <c r="C20" i="15"/>
  <c r="D7" i="18"/>
  <c r="I7" i="18" s="1"/>
  <c r="H10" i="18"/>
  <c r="I14" i="18"/>
  <c r="I15" i="18"/>
  <c r="H18" i="18"/>
  <c r="I11" i="18"/>
  <c r="H9" i="18"/>
  <c r="H13" i="18"/>
  <c r="H17" i="18"/>
  <c r="H8" i="18"/>
  <c r="H12" i="18"/>
  <c r="H16" i="18"/>
  <c r="E6" i="17"/>
  <c r="F6" i="17"/>
  <c r="C18" i="16"/>
  <c r="B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G6" i="16" l="1"/>
  <c r="F6" i="16"/>
  <c r="G10" i="16"/>
  <c r="F10" i="16"/>
  <c r="G15" i="16"/>
  <c r="F15" i="16"/>
  <c r="G8" i="16"/>
  <c r="F8" i="16"/>
  <c r="G16" i="16"/>
  <c r="F16" i="16"/>
  <c r="G14" i="16"/>
  <c r="F14" i="16"/>
  <c r="F7" i="16"/>
  <c r="G7" i="16"/>
  <c r="G9" i="16"/>
  <c r="F9" i="16"/>
  <c r="G17" i="16"/>
  <c r="F17" i="16"/>
  <c r="G12" i="16"/>
  <c r="F12" i="16"/>
  <c r="G13" i="16"/>
  <c r="F13" i="16"/>
  <c r="D18" i="16"/>
  <c r="G11" i="16"/>
  <c r="F11" i="16"/>
  <c r="E18" i="17"/>
  <c r="F18" i="17"/>
  <c r="H7" i="18"/>
  <c r="H19" i="18" s="1"/>
  <c r="D19" i="18"/>
  <c r="I19" i="18"/>
  <c r="F18" i="16" l="1"/>
  <c r="G18" i="16"/>
</calcChain>
</file>

<file path=xl/sharedStrings.xml><?xml version="1.0" encoding="utf-8"?>
<sst xmlns="http://schemas.openxmlformats.org/spreadsheetml/2006/main" count="666" uniqueCount="197">
  <si>
    <t>Base Charge</t>
  </si>
  <si>
    <t>Non-Summer Rate</t>
  </si>
  <si>
    <t>Summer Rate</t>
  </si>
  <si>
    <t>Tier 2</t>
  </si>
  <si>
    <t>Tier 1</t>
  </si>
  <si>
    <t>E200</t>
  </si>
  <si>
    <t>E201</t>
  </si>
  <si>
    <t>E202</t>
  </si>
  <si>
    <t>E203</t>
  </si>
  <si>
    <t>E204</t>
  </si>
  <si>
    <t>W220</t>
  </si>
  <si>
    <t>W240</t>
  </si>
  <si>
    <t>W520</t>
  </si>
  <si>
    <t>W521</t>
  </si>
  <si>
    <t>W522</t>
  </si>
  <si>
    <t>W523</t>
  </si>
  <si>
    <t>W524</t>
  </si>
  <si>
    <t>W526</t>
  </si>
  <si>
    <t>W260</t>
  </si>
  <si>
    <t>Number of Units</t>
  </si>
  <si>
    <t>Month</t>
  </si>
  <si>
    <t>Input your
monthly kWh use (sample provided)</t>
  </si>
  <si>
    <t>Input your monthly kW use (sample provided)</t>
  </si>
  <si>
    <t>Monthly Electric Cost**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</si>
  <si>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</si>
  <si>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</si>
  <si>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</si>
  <si>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</si>
  <si>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</si>
  <si>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</si>
  <si>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</si>
  <si>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</si>
  <si>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</si>
  <si>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</si>
  <si>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</si>
  <si>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</si>
  <si>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</si>
  <si>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*This demand rate is only available for customers who verify to Utilities that the residence is heated entirely with electric energy.
**Costs are rounded and may vary from the actual electric bill.</t>
  </si>
  <si>
    <t>Optional Residential Demand Rate***</t>
  </si>
  <si>
    <t>Monthly Residential Demand Rate* (includes PILOT- payment in lieu of taxes)</t>
  </si>
  <si>
    <t>Summer 
(Jun-Aug)</t>
  </si>
  <si>
    <t>Non-Summer (Sep-May)</t>
  </si>
  <si>
    <t xml:space="preserve"> Fixed Charge, per month</t>
  </si>
  <si>
    <t xml:space="preserve"> Usage Charge, per kWh</t>
  </si>
  <si>
    <t xml:space="preserve"> Demand Charge, per kW</t>
  </si>
  <si>
    <t>Input your 
monthly kWh use (sample provided)</t>
  </si>
  <si>
    <t>Monthly Electric Cost*</t>
  </si>
  <si>
    <t xml:space="preserve"> *Costs are rounded and may vary from the actual electric bill.</t>
  </si>
  <si>
    <t xml:space="preserve"> Residential Energy Rate</t>
  </si>
  <si>
    <t>Monthly Residential Electric Rates*             (includes PILOT- payment in lieu of taxes)</t>
  </si>
  <si>
    <t>Summer
(Jun-Aug)</t>
  </si>
  <si>
    <t>Non-Summer                    (Sep-May)</t>
  </si>
  <si>
    <t>First 500 kWh, per kWh</t>
  </si>
  <si>
    <t>Next 500 kWh, per kWh</t>
  </si>
  <si>
    <t>All additional kWh</t>
  </si>
  <si>
    <t>Monthly GS Rate* (includes PILOT- payment in lieu of taxes)</t>
  </si>
  <si>
    <t>Rate</t>
  </si>
  <si>
    <t>1 phase / 200 amp</t>
  </si>
  <si>
    <t>E200 w/kW Read Only</t>
  </si>
  <si>
    <t>1 phase / &gt; 200 amp</t>
  </si>
  <si>
    <t>3 phase / 200 amp</t>
  </si>
  <si>
    <t>3 phase / &gt;200 amp</t>
  </si>
  <si>
    <t>3 month summer season</t>
  </si>
  <si>
    <t>Input your 
monthly gallons use (sample provided)</t>
  </si>
  <si>
    <t>Monthly Water Cost*</t>
  </si>
  <si>
    <t>Single Family Water Rate</t>
  </si>
  <si>
    <t xml:space="preserve"> Usage Charge, per kgal</t>
  </si>
  <si>
    <t>First 7,000 gal, per kgal</t>
  </si>
  <si>
    <t>Next 6,000 gal, per kgal</t>
  </si>
  <si>
    <t>Over 13,000 gal, per kgal</t>
  </si>
  <si>
    <t>Rate Codes W220 &amp; W230</t>
  </si>
  <si>
    <t xml:space="preserve"> *Costs are rounded and may vary from the actual water bill.</t>
  </si>
  <si>
    <t>Monthly Single Family Water Rates*             (includes PILOT- payment in lieu of taxes)</t>
  </si>
  <si>
    <t>No seasonal charges</t>
  </si>
  <si>
    <t>Monthly</t>
  </si>
  <si>
    <t>Tiers</t>
  </si>
  <si>
    <t>Single Duplex Rate</t>
  </si>
  <si>
    <t>Monthly Duplex Water Rates*             (includes PILOT- payment in lieu of taxes)</t>
  </si>
  <si>
    <t>First 9,000 gal, per kgal</t>
  </si>
  <si>
    <t>Next 4,000 gal, per kgal</t>
  </si>
  <si>
    <t>Rate Codes W240 &amp; W250</t>
  </si>
  <si>
    <t>Multi-Family Water</t>
  </si>
  <si>
    <t>Non-Summer</t>
  </si>
  <si>
    <t>Summer</t>
  </si>
  <si>
    <t>Enter # of Units</t>
  </si>
  <si>
    <t>1st Unit</t>
  </si>
  <si>
    <t>Additional Units</t>
  </si>
  <si>
    <t>All Formulas Below</t>
  </si>
  <si>
    <t>Fixed Charge</t>
  </si>
  <si>
    <t>Change Rates Here</t>
  </si>
  <si>
    <t>Commercial 3/4"</t>
  </si>
  <si>
    <t>Commercial 1"</t>
  </si>
  <si>
    <t>Commercial 1  1/2"</t>
  </si>
  <si>
    <t>Commercial 2"</t>
  </si>
  <si>
    <t>Commercial 3"</t>
  </si>
  <si>
    <t>W525</t>
  </si>
  <si>
    <t>Commercial 4"</t>
  </si>
  <si>
    <t>Commercial 6"</t>
  </si>
  <si>
    <t>W527</t>
  </si>
  <si>
    <t>Commercial 8"</t>
  </si>
  <si>
    <t>&gt; 300,000 gallons</t>
  </si>
  <si>
    <t>&gt; 625,000 gallons</t>
  </si>
  <si>
    <t>&gt; 1,200,000 gallons</t>
  </si>
  <si>
    <t>&gt; 1,400,000 gallons</t>
  </si>
  <si>
    <t>&gt; 2,500,000 gallons</t>
  </si>
  <si>
    <t>0 - 2,500,000 gallons</t>
  </si>
  <si>
    <t>0 - 1,400,000 gallons</t>
  </si>
  <si>
    <t>0 - 1,200,000 gallons</t>
  </si>
  <si>
    <t>0 - 625,000 gallons</t>
  </si>
  <si>
    <t>0 - 300,000 gallons</t>
  </si>
  <si>
    <t>Duplex Water</t>
  </si>
  <si>
    <t>Single Family Water</t>
  </si>
  <si>
    <t>GS Small Commercial Electric</t>
  </si>
  <si>
    <t>E200, E201, E202, E203, E204</t>
  </si>
  <si>
    <t>E100</t>
  </si>
  <si>
    <t>Residential Electric</t>
  </si>
  <si>
    <t>E110</t>
  </si>
  <si>
    <t>Residential Demand Electric</t>
  </si>
  <si>
    <t>6 month summer season</t>
  </si>
  <si>
    <t>0 - 100,000</t>
  </si>
  <si>
    <t>&gt; 100,000</t>
  </si>
  <si>
    <t>Monthly Water Cost</t>
  </si>
  <si>
    <t xml:space="preserve">Input your 
monthly gallons use </t>
  </si>
  <si>
    <t>Change rate using dropdown</t>
  </si>
  <si>
    <t>E251, E252, E253, E254</t>
  </si>
  <si>
    <t>E251</t>
  </si>
  <si>
    <t>E252</t>
  </si>
  <si>
    <t>E253</t>
  </si>
  <si>
    <t>E254</t>
  </si>
  <si>
    <t>3 phase / &gt; 200 amp</t>
  </si>
  <si>
    <t>Demand Charge, per kW</t>
  </si>
  <si>
    <t>Input your
monthly kW use (sample provided)</t>
  </si>
  <si>
    <t>E300</t>
  </si>
  <si>
    <t>Distribution Facilities Demand Charge, per kW</t>
  </si>
  <si>
    <t>Coincident Peak Demand Charge, per kW</t>
  </si>
  <si>
    <t>GS50</t>
  </si>
  <si>
    <t xml:space="preserve">Input your
monthly Facility kW use </t>
  </si>
  <si>
    <t>Input your Coincident Peak kW</t>
  </si>
  <si>
    <t>Load Factor</t>
  </si>
  <si>
    <t>Days in Month</t>
  </si>
  <si>
    <t>Less 1.5%</t>
  </si>
  <si>
    <t>Less 2%</t>
  </si>
  <si>
    <t>Less 3.5%</t>
  </si>
  <si>
    <t>Primary Metered / City Transformer</t>
  </si>
  <si>
    <t>GS Large Commercial Electric</t>
  </si>
  <si>
    <t>GS25 Medium Commercial Electric</t>
  </si>
  <si>
    <r>
      <t xml:space="preserve">A100 - </t>
    </r>
    <r>
      <rPr>
        <b/>
        <sz val="14"/>
        <color rgb="FFFF0000"/>
        <rFont val="Calibri"/>
        <family val="2"/>
        <scheme val="minor"/>
      </rPr>
      <t>5%</t>
    </r>
    <r>
      <rPr>
        <b/>
        <sz val="14"/>
        <color theme="1"/>
        <rFont val="Calibri"/>
        <family val="2"/>
        <scheme val="minor"/>
      </rPr>
      <t xml:space="preserve"> REA adder</t>
    </r>
  </si>
  <si>
    <r>
      <t xml:space="preserve">B100 - </t>
    </r>
    <r>
      <rPr>
        <b/>
        <sz val="14"/>
        <color rgb="FFFF0000"/>
        <rFont val="Calibri"/>
        <family val="2"/>
        <scheme val="minor"/>
      </rPr>
      <t>25%</t>
    </r>
    <r>
      <rPr>
        <b/>
        <sz val="14"/>
        <color theme="1"/>
        <rFont val="Calibri"/>
        <family val="2"/>
        <scheme val="minor"/>
      </rPr>
      <t xml:space="preserve"> REA adder</t>
    </r>
  </si>
  <si>
    <t>Secondary Metered / Customer Transformer</t>
  </si>
  <si>
    <t>Primary Metered / Customer Transformer</t>
  </si>
  <si>
    <t>(Secondary Metered / City Transformer)</t>
  </si>
  <si>
    <t>E400</t>
  </si>
  <si>
    <t>GS-750</t>
  </si>
  <si>
    <t>(Primary Metered / Customer Transformer)</t>
  </si>
  <si>
    <t>Secondary Metered / City Transformer</t>
  </si>
  <si>
    <t>Plus 1.5%</t>
  </si>
  <si>
    <t>Plus 2%</t>
  </si>
  <si>
    <t>Plus 3.5%</t>
  </si>
  <si>
    <t>Monthly GS-750 Rate* (includes PILOT- payment in lieu of taxes)</t>
  </si>
  <si>
    <t>Monthly GS-50 Rate* (includes PILOT- payment in lieu of taxes)</t>
  </si>
  <si>
    <t>Monthly GS-25 Rate* (includes PILOT- payment in lieu of taxes)</t>
  </si>
  <si>
    <r>
      <t xml:space="preserve">Distribution Facilities Demand Charge, per kW </t>
    </r>
    <r>
      <rPr>
        <sz val="11"/>
        <color rgb="FFFF0000"/>
        <rFont val="Calibri"/>
        <family val="2"/>
        <scheme val="minor"/>
      </rPr>
      <t>(1st 750 kW)</t>
    </r>
  </si>
  <si>
    <r>
      <t xml:space="preserve">Distribution Facilities Demand Charge, per kW </t>
    </r>
    <r>
      <rPr>
        <sz val="11"/>
        <color rgb="FFFF0000"/>
        <rFont val="Calibri"/>
        <family val="2"/>
        <scheme val="minor"/>
      </rPr>
      <t>(over 750 kW)</t>
    </r>
  </si>
  <si>
    <t>GS-750 Industrial Electric</t>
  </si>
  <si>
    <t>Medical (E102)</t>
  </si>
  <si>
    <t>Medical (E103)</t>
  </si>
  <si>
    <t>Medical (E104)</t>
  </si>
  <si>
    <t>Residential Medical Rates</t>
  </si>
  <si>
    <t>E102/103/104</t>
  </si>
  <si>
    <t>Stormwater "Units" Calculation</t>
  </si>
  <si>
    <t>Only enter into green cells</t>
  </si>
  <si>
    <t>Square Feet</t>
  </si>
  <si>
    <t>Total Bill</t>
  </si>
  <si>
    <r>
      <t>Residential has a</t>
    </r>
    <r>
      <rPr>
        <sz val="11"/>
        <color rgb="FFFF0000"/>
        <rFont val="Calibri"/>
        <family val="2"/>
        <scheme val="minor"/>
      </rPr>
      <t xml:space="preserve"> tier cutoff</t>
    </r>
    <r>
      <rPr>
        <sz val="11"/>
        <rFont val="Calibri"/>
        <family val="2"/>
        <scheme val="minor"/>
      </rPr>
      <t xml:space="preserve"> at 12,000 square feet</t>
    </r>
  </si>
  <si>
    <t>Residential</t>
  </si>
  <si>
    <t>Total Square Feet</t>
  </si>
  <si>
    <t>ROC</t>
  </si>
  <si>
    <t>Units to Enter into CIS</t>
  </si>
  <si>
    <t>Commercial is the same charge for all square feet</t>
  </si>
  <si>
    <t>Commercial</t>
  </si>
  <si>
    <t>No Tier 2</t>
  </si>
  <si>
    <t>Charge</t>
  </si>
  <si>
    <t>Crosscheck</t>
  </si>
  <si>
    <t>Bill based on Units</t>
  </si>
  <si>
    <t>2018 Residential Energy Rate Calculator</t>
  </si>
  <si>
    <r>
      <t xml:space="preserve"> Energy Rate Codes: E100, A100**, B100**
 </t>
    </r>
    <r>
      <rPr>
        <i/>
        <sz val="11"/>
        <color indexed="8"/>
        <rFont val="Calibri"/>
        <family val="2"/>
      </rPr>
      <t>*Effective on meter readings on or after Jan. 1, 2018</t>
    </r>
    <r>
      <rPr>
        <sz val="11"/>
        <color indexed="8"/>
        <rFont val="Calibri"/>
        <family val="2"/>
      </rPr>
      <t xml:space="preserve">.
 </t>
    </r>
    <r>
      <rPr>
        <i/>
        <sz val="11"/>
        <color indexed="8"/>
        <rFont val="Calibri"/>
        <family val="2"/>
      </rPr>
      <t xml:space="preserve">**Additional charges apply in certain annexed areas. </t>
    </r>
  </si>
  <si>
    <t>2018 Residential Demand Rate* Calculator</t>
  </si>
  <si>
    <r>
      <t xml:space="preserve"> Demand Rate Codes: E110, A110**, B110**
 </t>
    </r>
    <r>
      <rPr>
        <i/>
        <sz val="11"/>
        <color indexed="8"/>
        <rFont val="Calibri"/>
        <family val="2"/>
      </rPr>
      <t>*Effective on meter readings on or after Jan. 1, 2018.
 **Additional charges apply in certain annexed areas.
 ***This demand rate is only available for customers who verify to Utilities that the residence is heated entirely with electric energy.</t>
    </r>
  </si>
  <si>
    <r>
      <t xml:space="preserve"> Energy Rate Codes: E102
 </t>
    </r>
    <r>
      <rPr>
        <i/>
        <sz val="11"/>
        <color indexed="8"/>
        <rFont val="Calibri"/>
        <family val="2"/>
      </rPr>
      <t>*Effective on meter readings on or after Jan. 1, 2018</t>
    </r>
    <r>
      <rPr>
        <sz val="11"/>
        <color indexed="8"/>
        <rFont val="Calibri"/>
        <family val="2"/>
      </rPr>
      <t xml:space="preserve">.
 </t>
    </r>
    <r>
      <rPr>
        <i/>
        <sz val="11"/>
        <color indexed="8"/>
        <rFont val="Calibri"/>
        <family val="2"/>
      </rPr>
      <t xml:space="preserve">**Additional charges apply in certain annexed areas. </t>
    </r>
  </si>
  <si>
    <r>
      <t xml:space="preserve"> Energy Rate Codes: E103
 </t>
    </r>
    <r>
      <rPr>
        <i/>
        <sz val="11"/>
        <color indexed="8"/>
        <rFont val="Calibri"/>
        <family val="2"/>
      </rPr>
      <t>*Effective on meter readings on or after Jan. 1, 2018</t>
    </r>
    <r>
      <rPr>
        <sz val="11"/>
        <color indexed="8"/>
        <rFont val="Calibri"/>
        <family val="2"/>
      </rPr>
      <t xml:space="preserve">.
 </t>
    </r>
    <r>
      <rPr>
        <i/>
        <sz val="11"/>
        <color indexed="8"/>
        <rFont val="Calibri"/>
        <family val="2"/>
      </rPr>
      <t xml:space="preserve">**Additional charges apply in certain annexed areas. </t>
    </r>
  </si>
  <si>
    <r>
      <t xml:space="preserve"> Energy Rate Codes: E104
 </t>
    </r>
    <r>
      <rPr>
        <i/>
        <sz val="11"/>
        <color indexed="8"/>
        <rFont val="Calibri"/>
        <family val="2"/>
      </rPr>
      <t>*Effective on meter readings on or after Jan. 1, 2018</t>
    </r>
    <r>
      <rPr>
        <sz val="11"/>
        <color indexed="8"/>
        <rFont val="Calibri"/>
        <family val="2"/>
      </rPr>
      <t xml:space="preserve">.
 </t>
    </r>
    <r>
      <rPr>
        <i/>
        <sz val="11"/>
        <color indexed="8"/>
        <rFont val="Calibri"/>
        <family val="2"/>
      </rPr>
      <t xml:space="preserve">**Additional charges apply in certain annexed areas. </t>
    </r>
  </si>
  <si>
    <t>2018 GS-Small Commercial (E200) Calculator</t>
  </si>
  <si>
    <t>2018 GS25-Medium Commercial (E251) Calculator</t>
  </si>
  <si>
    <t xml:space="preserve">2018 GS50-Large Commercial (E300) Calculator </t>
  </si>
  <si>
    <t xml:space="preserve">2018 GS-750 Industrial (E400) Calculator </t>
  </si>
  <si>
    <t>2018 Single Family Water Rate Calculator</t>
  </si>
  <si>
    <t>2018 Duplex Water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</si>
</sst>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????_);_(@_)"/>
    <numFmt numFmtId="165" formatCode="_([$$-409]* #,##0.00_);_([$$-409]* \(#,##0.00\);_([$$-409]* &quot;-&quot;??_);_(@_)"/>
    <numFmt numFmtId="166" formatCode="_(&quot;$&quot;* #,##0.0000000_);_(&quot;$&quot;* \(#,##0.0000000\);_(&quot;$&quot;* &quot;-&quot;????_);_(@_)"/>
    <numFmt numFmtId="167" formatCode="_(* #,##0_);_(* \(#,##0\);_(* &quot;-&quot;??_);_(@_)"/>
    <numFmt numFmtId="168" formatCode="_(&quot;$&quot;* #,##0.00_);_(&quot;$&quot;* \(#,##0.00\);_(&quot;$&quot;* &quot;-&quot;??????_);_(@_)"/>
    <numFmt numFmtId="169" formatCode="_(&quot;$&quot;* #,##0.0000000_);_(&quot;$&quot;* \(#,##0.0000000\);_(&quot;$&quot;* &quot;-&quot;??????_);_(@_)"/>
    <numFmt numFmtId="170" formatCode="_(&quot;$&quot;* #,##0.000000_);_(&quot;$&quot;* \(#,##0.000000\);_(&quot;$&quot;* &quot;-&quot;????_);_(@_)"/>
    <numFmt numFmtId="171" formatCode="_([$$-409]* #,##0.000000_);_([$$-409]* \(#,##0.000000\);_([$$-409]* &quot;-&quot;?????_);_(@_)"/>
    <numFmt numFmtId="172" formatCode="0.0%"/>
    <numFmt numFmtId="173" formatCode="&quot;$&quot;#,##0.000000_);[Red]\(&quot;$&quot;#,##0.000000\)"/>
    <numFmt numFmtId="174" formatCode="_([$$-409]* #,##0.00_);_([$$-409]* \(#,##0.00\);_([$$-409]* &quot;-&quot;?????_);_(@_)"/>
    <numFmt numFmtId="175" formatCode="0.000"/>
    <numFmt numFmtId="176" formatCode="_(&quot;$&quot;* #,##0.0000000_);_(&quot;$&quot;* \(#,##0.0000000\);_(&quot;$&quot;* &quot;-&quot;??_);_(@_)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Inherit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6" fillId="0" borderId="0" xfId="0" applyFont="1"/>
    <xf numFmtId="164" fontId="0" fillId="0" borderId="0" xfId="1" applyNumberFormat="1" applyFont="1"/>
    <xf numFmtId="44" fontId="0" fillId="0" borderId="0" xfId="0" applyNumberFormat="1"/>
    <xf numFmtId="0" fontId="0" fillId="0" borderId="1" xfId="0" applyBorder="1"/>
    <xf numFmtId="44" fontId="0" fillId="0" borderId="1" xfId="1" applyNumberFormat="1" applyFont="1" applyBorder="1"/>
    <xf numFmtId="0" fontId="4" fillId="0" borderId="0" xfId="2" applyFont="1"/>
    <xf numFmtId="0" fontId="8" fillId="3" borderId="5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44" fontId="9" fillId="0" borderId="1" xfId="3" applyFont="1" applyFill="1" applyBorder="1"/>
    <xf numFmtId="0" fontId="7" fillId="4" borderId="1" xfId="2" applyFont="1" applyFill="1" applyBorder="1" applyAlignment="1" applyProtection="1">
      <alignment horizontal="center"/>
    </xf>
    <xf numFmtId="3" fontId="10" fillId="4" borderId="1" xfId="2" applyNumberFormat="1" applyFont="1" applyFill="1" applyBorder="1" applyAlignment="1" applyProtection="1">
      <alignment horizontal="center"/>
    </xf>
    <xf numFmtId="0" fontId="10" fillId="4" borderId="1" xfId="2" applyFont="1" applyFill="1" applyBorder="1" applyAlignment="1" applyProtection="1">
      <alignment horizontal="center"/>
    </xf>
    <xf numFmtId="44" fontId="10" fillId="4" borderId="1" xfId="3" applyFont="1" applyFill="1" applyBorder="1" applyProtection="1"/>
    <xf numFmtId="0" fontId="4" fillId="0" borderId="0" xfId="2" applyFont="1" applyAlignment="1">
      <alignment wrapText="1"/>
    </xf>
    <xf numFmtId="44" fontId="4" fillId="0" borderId="0" xfId="2" applyNumberFormat="1" applyFont="1"/>
    <xf numFmtId="0" fontId="4" fillId="0" borderId="1" xfId="2" applyFont="1" applyBorder="1" applyAlignment="1"/>
    <xf numFmtId="0" fontId="8" fillId="3" borderId="1" xfId="2" applyFont="1" applyFill="1" applyBorder="1" applyAlignment="1">
      <alignment horizontal="center" vertical="center" wrapText="1"/>
    </xf>
    <xf numFmtId="165" fontId="12" fillId="5" borderId="1" xfId="2" applyNumberFormat="1" applyFont="1" applyFill="1" applyBorder="1" applyAlignment="1">
      <alignment horizontal="center" wrapText="1"/>
    </xf>
    <xf numFmtId="0" fontId="4" fillId="0" borderId="0" xfId="2" applyFont="1" applyAlignment="1">
      <alignment vertical="center"/>
    </xf>
    <xf numFmtId="0" fontId="10" fillId="4" borderId="1" xfId="2" applyFont="1" applyFill="1" applyBorder="1" applyAlignment="1">
      <alignment horizontal="center"/>
    </xf>
    <xf numFmtId="44" fontId="10" fillId="4" borderId="1" xfId="3" applyFont="1" applyFill="1" applyBorder="1"/>
    <xf numFmtId="0" fontId="9" fillId="0" borderId="0" xfId="2" applyFont="1" applyFill="1" applyBorder="1" applyAlignment="1"/>
    <xf numFmtId="44" fontId="9" fillId="0" borderId="0" xfId="3" applyFont="1" applyFill="1" applyBorder="1"/>
    <xf numFmtId="0" fontId="8" fillId="3" borderId="5" xfId="2" applyFont="1" applyFill="1" applyBorder="1" applyAlignment="1">
      <alignment vertical="center" wrapText="1"/>
    </xf>
    <xf numFmtId="0" fontId="12" fillId="5" borderId="1" xfId="2" applyFont="1" applyFill="1" applyBorder="1" applyAlignment="1">
      <alignment horizontal="left" wrapText="1"/>
    </xf>
    <xf numFmtId="44" fontId="12" fillId="5" borderId="1" xfId="2" applyNumberFormat="1" applyFont="1" applyFill="1" applyBorder="1" applyAlignment="1">
      <alignment horizontal="right" wrapText="1"/>
    </xf>
    <xf numFmtId="0" fontId="12" fillId="5" borderId="1" xfId="2" applyFont="1" applyFill="1" applyBorder="1" applyAlignment="1">
      <alignment horizontal="left"/>
    </xf>
    <xf numFmtId="0" fontId="4" fillId="0" borderId="0" xfId="2" applyFont="1" applyAlignment="1"/>
    <xf numFmtId="0" fontId="12" fillId="5" borderId="5" xfId="2" applyFont="1" applyFill="1" applyBorder="1" applyAlignment="1"/>
    <xf numFmtId="0" fontId="8" fillId="3" borderId="1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left" vertical="center" wrapText="1"/>
    </xf>
    <xf numFmtId="0" fontId="17" fillId="0" borderId="0" xfId="2" applyFont="1"/>
    <xf numFmtId="0" fontId="4" fillId="0" borderId="1" xfId="2" applyFont="1" applyFill="1" applyBorder="1" applyAlignment="1">
      <alignment horizontal="center"/>
    </xf>
    <xf numFmtId="166" fontId="12" fillId="5" borderId="1" xfId="2" applyNumberFormat="1" applyFont="1" applyFill="1" applyBorder="1" applyAlignment="1">
      <alignment horizontal="right" wrapText="1"/>
    </xf>
    <xf numFmtId="166" fontId="12" fillId="5" borderId="5" xfId="2" applyNumberFormat="1" applyFont="1" applyFill="1" applyBorder="1" applyAlignment="1">
      <alignment horizontal="right" wrapText="1"/>
    </xf>
    <xf numFmtId="0" fontId="4" fillId="0" borderId="1" xfId="2" applyFont="1" applyBorder="1"/>
    <xf numFmtId="0" fontId="0" fillId="0" borderId="0" xfId="0" applyBorder="1"/>
    <xf numFmtId="164" fontId="0" fillId="0" borderId="0" xfId="1" applyNumberFormat="1" applyFont="1" applyBorder="1"/>
    <xf numFmtId="44" fontId="0" fillId="0" borderId="0" xfId="1" applyNumberFormat="1" applyFont="1" applyBorder="1"/>
    <xf numFmtId="0" fontId="18" fillId="0" borderId="0" xfId="0" applyFont="1" applyBorder="1"/>
    <xf numFmtId="0" fontId="6" fillId="0" borderId="0" xfId="0" applyFont="1" applyBorder="1"/>
    <xf numFmtId="168" fontId="0" fillId="0" borderId="0" xfId="1" applyNumberFormat="1" applyFont="1" applyBorder="1"/>
    <xf numFmtId="0" fontId="0" fillId="0" borderId="6" xfId="0" applyBorder="1"/>
    <xf numFmtId="168" fontId="0" fillId="0" borderId="8" xfId="1" applyNumberFormat="1" applyFont="1" applyBorder="1"/>
    <xf numFmtId="0" fontId="0" fillId="2" borderId="0" xfId="0" applyFill="1" applyAlignment="1">
      <alignment horizontal="center"/>
    </xf>
    <xf numFmtId="0" fontId="19" fillId="0" borderId="0" xfId="0" applyFont="1" applyFill="1" applyBorder="1" applyAlignment="1"/>
    <xf numFmtId="169" fontId="0" fillId="0" borderId="0" xfId="1" applyNumberFormat="1" applyFont="1" applyBorder="1"/>
    <xf numFmtId="0" fontId="0" fillId="0" borderId="9" xfId="0" applyBorder="1"/>
    <xf numFmtId="168" fontId="0" fillId="0" borderId="10" xfId="1" applyNumberFormat="1" applyFont="1" applyBorder="1"/>
    <xf numFmtId="0" fontId="0" fillId="0" borderId="11" xfId="0" applyFill="1" applyBorder="1"/>
    <xf numFmtId="0" fontId="0" fillId="0" borderId="1" xfId="0" applyBorder="1" applyAlignment="1">
      <alignment horizontal="center"/>
    </xf>
    <xf numFmtId="167" fontId="0" fillId="0" borderId="0" xfId="4" applyNumberFormat="1" applyFont="1" applyBorder="1"/>
    <xf numFmtId="167" fontId="0" fillId="0" borderId="0" xfId="4" applyNumberFormat="1" applyFont="1" applyFill="1" applyBorder="1"/>
    <xf numFmtId="168" fontId="0" fillId="0" borderId="7" xfId="1" applyNumberFormat="1" applyFont="1" applyBorder="1"/>
    <xf numFmtId="0" fontId="0" fillId="0" borderId="8" xfId="0" applyBorder="1"/>
    <xf numFmtId="0" fontId="0" fillId="0" borderId="10" xfId="0" applyBorder="1"/>
    <xf numFmtId="168" fontId="0" fillId="0" borderId="0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169" fontId="0" fillId="0" borderId="12" xfId="1" applyNumberFormat="1" applyFont="1" applyBorder="1"/>
    <xf numFmtId="0" fontId="21" fillId="0" borderId="0" xfId="2" applyFont="1"/>
    <xf numFmtId="3" fontId="9" fillId="2" borderId="1" xfId="2" applyNumberFormat="1" applyFont="1" applyFill="1" applyBorder="1" applyAlignment="1" applyProtection="1">
      <alignment horizontal="center"/>
      <protection locked="0"/>
    </xf>
    <xf numFmtId="0" fontId="9" fillId="2" borderId="1" xfId="2" applyFont="1" applyFill="1" applyBorder="1" applyAlignment="1" applyProtection="1">
      <alignment horizontal="center"/>
      <protection locked="0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4" fillId="7" borderId="1" xfId="2" applyFont="1" applyFill="1" applyBorder="1" applyAlignment="1">
      <alignment horizontal="center"/>
    </xf>
    <xf numFmtId="44" fontId="9" fillId="7" borderId="1" xfId="3" applyFont="1" applyFill="1" applyBorder="1"/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left" vertical="center"/>
    </xf>
    <xf numFmtId="0" fontId="18" fillId="0" borderId="0" xfId="0" applyFont="1" applyBorder="1" applyAlignment="1">
      <alignment horizontal="center"/>
    </xf>
    <xf numFmtId="167" fontId="10" fillId="4" borderId="1" xfId="4" applyNumberFormat="1" applyFont="1" applyFill="1" applyBorder="1" applyAlignment="1">
      <alignment horizontal="center"/>
    </xf>
    <xf numFmtId="44" fontId="10" fillId="4" borderId="1" xfId="1" applyFont="1" applyFill="1" applyBorder="1" applyAlignment="1">
      <alignment horizontal="center"/>
    </xf>
    <xf numFmtId="0" fontId="6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0" xfId="1" applyFont="1" applyFill="1" applyBorder="1"/>
    <xf numFmtId="164" fontId="0" fillId="0" borderId="0" xfId="1" applyNumberFormat="1" applyFont="1" applyFill="1" applyBorder="1" applyAlignment="1">
      <alignment horizontal="left"/>
    </xf>
    <xf numFmtId="44" fontId="0" fillId="0" borderId="0" xfId="1" applyNumberFormat="1" applyFont="1" applyFill="1" applyBorder="1"/>
    <xf numFmtId="167" fontId="0" fillId="2" borderId="1" xfId="4" applyNumberFormat="1" applyFont="1" applyFill="1" applyBorder="1" applyAlignment="1">
      <alignment horizontal="center"/>
    </xf>
    <xf numFmtId="44" fontId="0" fillId="0" borderId="1" xfId="1" applyFont="1" applyBorder="1"/>
    <xf numFmtId="44" fontId="0" fillId="7" borderId="1" xfId="1" applyFont="1" applyFill="1" applyBorder="1"/>
    <xf numFmtId="0" fontId="8" fillId="3" borderId="9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left" wrapText="1"/>
    </xf>
    <xf numFmtId="0" fontId="8" fillId="3" borderId="1" xfId="2" applyFont="1" applyFill="1" applyBorder="1" applyAlignment="1">
      <alignment horizontal="center" vertical="center" wrapText="1"/>
    </xf>
    <xf numFmtId="170" fontId="12" fillId="5" borderId="1" xfId="2" applyNumberFormat="1" applyFont="1" applyFill="1" applyBorder="1" applyAlignment="1">
      <alignment horizontal="right" wrapText="1"/>
    </xf>
    <xf numFmtId="170" fontId="12" fillId="5" borderId="5" xfId="2" applyNumberFormat="1" applyFont="1" applyFill="1" applyBorder="1" applyAlignment="1">
      <alignment horizontal="right" wrapText="1"/>
    </xf>
    <xf numFmtId="171" fontId="12" fillId="5" borderId="1" xfId="2" applyNumberFormat="1" applyFont="1" applyFill="1" applyBorder="1" applyAlignment="1">
      <alignment horizontal="center" wrapText="1"/>
    </xf>
    <xf numFmtId="0" fontId="4" fillId="0" borderId="0" xfId="2" applyFont="1" applyBorder="1" applyAlignment="1"/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12" fillId="5" borderId="1" xfId="2" applyFont="1" applyFill="1" applyBorder="1" applyAlignment="1">
      <alignment horizontal="left" wrapText="1"/>
    </xf>
    <xf numFmtId="0" fontId="8" fillId="3" borderId="1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left" wrapText="1"/>
    </xf>
    <xf numFmtId="0" fontId="8" fillId="3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9" fontId="4" fillId="0" borderId="0" xfId="5" applyFont="1" applyAlignment="1">
      <alignment horizontal="center"/>
    </xf>
    <xf numFmtId="172" fontId="22" fillId="4" borderId="1" xfId="2" applyNumberFormat="1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 wrapText="1"/>
    </xf>
    <xf numFmtId="0" fontId="23" fillId="4" borderId="4" xfId="2" applyFont="1" applyFill="1" applyBorder="1" applyAlignment="1">
      <alignment horizontal="center" vertical="center" wrapText="1"/>
    </xf>
    <xf numFmtId="0" fontId="8" fillId="8" borderId="5" xfId="2" applyFont="1" applyFill="1" applyBorder="1" applyAlignment="1">
      <alignment horizontal="center" vertical="center" wrapText="1"/>
    </xf>
    <xf numFmtId="44" fontId="4" fillId="0" borderId="0" xfId="1" applyFont="1"/>
    <xf numFmtId="0" fontId="8" fillId="0" borderId="0" xfId="2" applyFont="1" applyFill="1" applyBorder="1" applyAlignment="1">
      <alignment horizontal="center" vertical="center" wrapText="1"/>
    </xf>
    <xf numFmtId="165" fontId="4" fillId="0" borderId="0" xfId="2" applyNumberFormat="1" applyFont="1"/>
    <xf numFmtId="0" fontId="12" fillId="5" borderId="1" xfId="2" applyFont="1" applyFill="1" applyBorder="1" applyAlignment="1">
      <alignment horizontal="left" wrapText="1"/>
    </xf>
    <xf numFmtId="0" fontId="8" fillId="3" borderId="1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173" fontId="26" fillId="9" borderId="16" xfId="0" applyNumberFormat="1" applyFont="1" applyFill="1" applyBorder="1" applyAlignment="1">
      <alignment horizontal="right" vertical="center" wrapText="1"/>
    </xf>
    <xf numFmtId="173" fontId="26" fillId="0" borderId="0" xfId="0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/>
    <xf numFmtId="0" fontId="21" fillId="0" borderId="0" xfId="2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44" fontId="9" fillId="0" borderId="17" xfId="3" applyFont="1" applyFill="1" applyBorder="1"/>
    <xf numFmtId="44" fontId="10" fillId="0" borderId="17" xfId="3" applyFont="1" applyFill="1" applyBorder="1"/>
    <xf numFmtId="0" fontId="11" fillId="0" borderId="17" xfId="2" applyFont="1" applyFill="1" applyBorder="1" applyAlignment="1">
      <alignment horizontal="left" vertical="center"/>
    </xf>
    <xf numFmtId="44" fontId="12" fillId="0" borderId="17" xfId="2" applyNumberFormat="1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left" wrapText="1"/>
    </xf>
    <xf numFmtId="174" fontId="12" fillId="5" borderId="1" xfId="2" applyNumberFormat="1" applyFont="1" applyFill="1" applyBorder="1" applyAlignment="1">
      <alignment horizontal="center" wrapText="1"/>
    </xf>
    <xf numFmtId="169" fontId="0" fillId="0" borderId="10" xfId="1" applyNumberFormat="1" applyFont="1" applyBorder="1"/>
    <xf numFmtId="169" fontId="0" fillId="0" borderId="13" xfId="1" applyNumberFormat="1" applyFont="1" applyBorder="1"/>
    <xf numFmtId="0" fontId="17" fillId="0" borderId="0" xfId="12" applyFont="1"/>
    <xf numFmtId="0" fontId="1" fillId="0" borderId="0" xfId="12"/>
    <xf numFmtId="0" fontId="27" fillId="6" borderId="0" xfId="12" applyFont="1" applyFill="1" applyBorder="1" applyAlignment="1">
      <alignment horizontal="center"/>
    </xf>
    <xf numFmtId="0" fontId="1" fillId="0" borderId="12" xfId="12" applyBorder="1" applyAlignment="1">
      <alignment horizontal="center"/>
    </xf>
    <xf numFmtId="0" fontId="1" fillId="0" borderId="12" xfId="12" applyBorder="1" applyAlignment="1">
      <alignment horizontal="center" wrapText="1"/>
    </xf>
    <xf numFmtId="0" fontId="27" fillId="6" borderId="12" xfId="12" applyFont="1" applyFill="1" applyBorder="1" applyAlignment="1">
      <alignment horizontal="center" wrapText="1"/>
    </xf>
    <xf numFmtId="0" fontId="1" fillId="0" borderId="0" xfId="12" applyBorder="1" applyAlignment="1">
      <alignment horizontal="center" wrapText="1"/>
    </xf>
    <xf numFmtId="0" fontId="1" fillId="0" borderId="12" xfId="12" applyFill="1" applyBorder="1" applyAlignment="1">
      <alignment horizontal="center" vertical="center" wrapText="1"/>
    </xf>
    <xf numFmtId="0" fontId="1" fillId="0" borderId="12" xfId="12" applyBorder="1" applyAlignment="1">
      <alignment horizontal="center" vertical="center" wrapText="1"/>
    </xf>
    <xf numFmtId="0" fontId="1" fillId="0" borderId="12" xfId="12" applyBorder="1" applyAlignment="1">
      <alignment horizontal="center" vertical="center"/>
    </xf>
    <xf numFmtId="0" fontId="27" fillId="6" borderId="12" xfId="12" applyFont="1" applyFill="1" applyBorder="1"/>
    <xf numFmtId="167" fontId="0" fillId="7" borderId="0" xfId="13" applyNumberFormat="1" applyFont="1" applyFill="1" applyAlignment="1">
      <alignment horizontal="center"/>
    </xf>
    <xf numFmtId="0" fontId="1" fillId="7" borderId="0" xfId="12" applyFill="1" applyAlignment="1">
      <alignment horizontal="center"/>
    </xf>
    <xf numFmtId="175" fontId="27" fillId="6" borderId="0" xfId="12" applyNumberFormat="1" applyFont="1" applyFill="1" applyAlignment="1">
      <alignment horizontal="center"/>
    </xf>
    <xf numFmtId="0" fontId="1" fillId="0" borderId="0" xfId="12" applyBorder="1" applyAlignment="1">
      <alignment horizontal="center"/>
    </xf>
    <xf numFmtId="167" fontId="0" fillId="0" borderId="0" xfId="13" applyNumberFormat="1" applyFont="1" applyAlignment="1">
      <alignment horizontal="center"/>
    </xf>
    <xf numFmtId="176" fontId="0" fillId="0" borderId="0" xfId="14" applyNumberFormat="1" applyFont="1"/>
    <xf numFmtId="44" fontId="27" fillId="6" borderId="0" xfId="14" applyFont="1" applyFill="1"/>
    <xf numFmtId="44" fontId="1" fillId="0" borderId="0" xfId="12" applyNumberFormat="1"/>
    <xf numFmtId="167" fontId="25" fillId="0" borderId="0" xfId="13" applyNumberFormat="1" applyFont="1" applyAlignment="1">
      <alignment horizontal="center"/>
    </xf>
    <xf numFmtId="176" fontId="25" fillId="0" borderId="0" xfId="14" applyNumberFormat="1" applyFont="1" applyAlignment="1">
      <alignment horizontal="center"/>
    </xf>
    <xf numFmtId="0" fontId="1" fillId="13" borderId="0" xfId="12" applyFill="1" applyAlignment="1">
      <alignment horizontal="center"/>
    </xf>
    <xf numFmtId="0" fontId="1" fillId="4" borderId="0" xfId="12" applyFill="1" applyAlignment="1">
      <alignment horizontal="center"/>
    </xf>
    <xf numFmtId="0" fontId="9" fillId="0" borderId="0" xfId="12" applyFont="1" applyAlignment="1">
      <alignment horizontal="center" wrapText="1"/>
    </xf>
    <xf numFmtId="0" fontId="1" fillId="10" borderId="0" xfId="12" applyFill="1" applyAlignment="1">
      <alignment horizontal="center" vertical="center"/>
    </xf>
    <xf numFmtId="0" fontId="1" fillId="14" borderId="0" xfId="12" applyFill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0" fontId="12" fillId="5" borderId="6" xfId="2" applyFont="1" applyFill="1" applyBorder="1" applyAlignment="1">
      <alignment horizontal="left" vertical="center" wrapText="1"/>
    </xf>
    <xf numFmtId="0" fontId="12" fillId="5" borderId="7" xfId="2" applyFont="1" applyFill="1" applyBorder="1" applyAlignment="1">
      <alignment horizontal="left" vertical="center" wrapText="1"/>
    </xf>
    <xf numFmtId="0" fontId="12" fillId="5" borderId="8" xfId="2" applyFont="1" applyFill="1" applyBorder="1" applyAlignment="1">
      <alignment horizontal="left" vertical="center" wrapText="1"/>
    </xf>
    <xf numFmtId="0" fontId="12" fillId="5" borderId="9" xfId="2" applyFont="1" applyFill="1" applyBorder="1" applyAlignment="1">
      <alignment horizontal="left" vertical="center" wrapText="1"/>
    </xf>
    <xf numFmtId="0" fontId="12" fillId="5" borderId="0" xfId="2" applyFont="1" applyFill="1" applyBorder="1" applyAlignment="1">
      <alignment horizontal="left" vertical="center" wrapText="1"/>
    </xf>
    <xf numFmtId="0" fontId="12" fillId="5" borderId="10" xfId="2" applyFont="1" applyFill="1" applyBorder="1" applyAlignment="1">
      <alignment horizontal="left" vertical="center" wrapText="1"/>
    </xf>
    <xf numFmtId="0" fontId="12" fillId="5" borderId="11" xfId="2" applyFont="1" applyFill="1" applyBorder="1" applyAlignment="1">
      <alignment horizontal="left" vertical="center" wrapText="1"/>
    </xf>
    <xf numFmtId="0" fontId="12" fillId="5" borderId="12" xfId="2" applyFont="1" applyFill="1" applyBorder="1" applyAlignment="1">
      <alignment horizontal="left" vertical="center" wrapText="1"/>
    </xf>
    <xf numFmtId="0" fontId="12" fillId="5" borderId="13" xfId="2" applyFont="1" applyFill="1" applyBorder="1" applyAlignment="1">
      <alignment horizontal="left" vertical="center" wrapText="1"/>
    </xf>
    <xf numFmtId="0" fontId="21" fillId="10" borderId="12" xfId="2" applyFont="1" applyFill="1" applyBorder="1" applyAlignment="1">
      <alignment horizontal="center" vertical="center"/>
    </xf>
    <xf numFmtId="0" fontId="21" fillId="12" borderId="12" xfId="2" applyFont="1" applyFill="1" applyBorder="1" applyAlignment="1">
      <alignment horizontal="center" vertical="center"/>
    </xf>
    <xf numFmtId="0" fontId="21" fillId="11" borderId="12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left" wrapText="1"/>
    </xf>
    <xf numFmtId="0" fontId="4" fillId="0" borderId="1" xfId="2" applyFont="1" applyBorder="1" applyAlignment="1"/>
    <xf numFmtId="0" fontId="4" fillId="0" borderId="8" xfId="2" applyFont="1" applyBorder="1" applyAlignment="1"/>
    <xf numFmtId="0" fontId="4" fillId="0" borderId="10" xfId="2" applyFont="1" applyBorder="1" applyAlignment="1"/>
    <xf numFmtId="0" fontId="4" fillId="0" borderId="13" xfId="2" applyFont="1" applyBorder="1" applyAlignment="1"/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3" borderId="4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4" fillId="0" borderId="4" xfId="2" applyFont="1" applyBorder="1" applyAlignment="1">
      <alignment wrapText="1"/>
    </xf>
    <xf numFmtId="0" fontId="8" fillId="3" borderId="3" xfId="2" applyFont="1" applyFill="1" applyBorder="1" applyAlignment="1">
      <alignment horizontal="left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5" fillId="8" borderId="11" xfId="2" applyFont="1" applyFill="1" applyBorder="1" applyAlignment="1">
      <alignment horizontal="center" vertical="center" wrapText="1"/>
    </xf>
    <xf numFmtId="0" fontId="15" fillId="8" borderId="12" xfId="2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/>
    </xf>
  </cellXfs>
  <cellStyles count="15">
    <cellStyle name="Comma" xfId="4" builtinId="3"/>
    <cellStyle name="Comma 2" xfId="10"/>
    <cellStyle name="Comma 3" xfId="13"/>
    <cellStyle name="Currency" xfId="1" builtinId="4"/>
    <cellStyle name="Currency 2" xfId="3"/>
    <cellStyle name="Currency 3" xfId="8"/>
    <cellStyle name="Currency 4" xfId="11"/>
    <cellStyle name="Currency 5" xfId="14"/>
    <cellStyle name="Normal" xfId="0" builtinId="0"/>
    <cellStyle name="Normal 2" xfId="2"/>
    <cellStyle name="Normal 3" xfId="6"/>
    <cellStyle name="Normal 4" xfId="9"/>
    <cellStyle name="Normal 5" xfId="12"/>
    <cellStyle name="Percent" xfId="5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14"/>
  <sheetViews>
    <sheetView workbookViewId="0">
      <selection activeCell="B33" sqref="B33"/>
    </sheetView>
  </sheetViews>
  <sheetFormatPr defaultRowHeight="15"/>
  <cols>
    <col min="1" max="1" width="19" style="130" customWidth="1"/>
    <col min="2" max="2" width="14.42578125" style="130" customWidth="1"/>
    <col min="3" max="5" width="13.7109375" style="130" customWidth="1"/>
    <col min="6" max="6" width="11" style="130" customWidth="1"/>
    <col min="7" max="7" width="14.5703125" style="130" customWidth="1"/>
    <col min="8" max="8" width="16.140625" style="130" customWidth="1"/>
    <col min="9" max="9" width="15.85546875" style="130" customWidth="1"/>
    <col min="10" max="10" width="14.140625" style="130" customWidth="1"/>
    <col min="11" max="11" width="14" style="130" customWidth="1"/>
    <col min="12" max="14" width="9.140625" style="130"/>
    <col min="15" max="15" width="18.42578125" style="130" customWidth="1"/>
    <col min="16" max="16384" width="9.140625" style="130"/>
  </cols>
  <sheetData>
    <row r="1" spans="1:16" ht="23.25">
      <c r="A1" s="129" t="s">
        <v>169</v>
      </c>
    </row>
    <row r="2" spans="1:16" ht="23.25">
      <c r="A2" s="129" t="s">
        <v>170</v>
      </c>
    </row>
    <row r="3" spans="1:16" ht="23.25">
      <c r="A3" s="129"/>
      <c r="I3" s="151">
        <v>2017</v>
      </c>
      <c r="J3" s="151"/>
    </row>
    <row r="4" spans="1:16">
      <c r="G4" s="150" t="s">
        <v>171</v>
      </c>
      <c r="H4" s="150"/>
      <c r="I4" s="151" t="s">
        <v>181</v>
      </c>
      <c r="J4" s="151"/>
      <c r="K4" s="131" t="s">
        <v>172</v>
      </c>
      <c r="O4" s="132" t="s">
        <v>182</v>
      </c>
    </row>
    <row r="5" spans="1:16" ht="30">
      <c r="A5" s="152" t="s">
        <v>173</v>
      </c>
      <c r="B5" s="154" t="s">
        <v>174</v>
      </c>
      <c r="C5" s="133" t="s">
        <v>175</v>
      </c>
      <c r="D5" s="132" t="s">
        <v>176</v>
      </c>
      <c r="E5" s="134" t="s">
        <v>177</v>
      </c>
      <c r="F5" s="135"/>
      <c r="G5" s="136" t="s">
        <v>4</v>
      </c>
      <c r="H5" s="137" t="s">
        <v>3</v>
      </c>
      <c r="I5" s="138" t="s">
        <v>4</v>
      </c>
      <c r="J5" s="138" t="s">
        <v>3</v>
      </c>
      <c r="K5" s="139"/>
      <c r="O5" s="132" t="s">
        <v>183</v>
      </c>
    </row>
    <row r="6" spans="1:16">
      <c r="A6" s="152"/>
      <c r="B6" s="154"/>
      <c r="C6" s="140">
        <v>157514</v>
      </c>
      <c r="D6" s="141">
        <v>0.25</v>
      </c>
      <c r="E6" s="142">
        <f>ROUND(((G6*D6)/1000)+((D6*H6/1000)/4),3)</f>
        <v>12.095000000000001</v>
      </c>
      <c r="F6" s="143"/>
      <c r="G6" s="144">
        <f>IF(C6&gt;12000,12000,C6)</f>
        <v>12000</v>
      </c>
      <c r="H6" s="144">
        <f>IF(C6&lt;12000,0,C6-12000)</f>
        <v>145514</v>
      </c>
      <c r="I6" s="145">
        <v>4.3525999999999999E-3</v>
      </c>
      <c r="J6" s="145">
        <v>1.08815E-3</v>
      </c>
      <c r="K6" s="146">
        <f>(I6*G6*D6)+(H6*J6*D6)</f>
        <v>52.643064774999999</v>
      </c>
      <c r="N6" s="147"/>
      <c r="O6" s="147">
        <f>IF(E6&lt;12000,(E6*I6*1000),IF(E6&gt;12000,(12*I6*1000)+((E6-12)*J6*1000),0))</f>
        <v>52.644697000000001</v>
      </c>
    </row>
    <row r="8" spans="1:16">
      <c r="O8" s="147"/>
      <c r="P8" s="147"/>
    </row>
    <row r="11" spans="1:16">
      <c r="I11" s="151">
        <v>2017</v>
      </c>
      <c r="J11" s="151"/>
    </row>
    <row r="12" spans="1:16">
      <c r="G12" s="150" t="s">
        <v>171</v>
      </c>
      <c r="H12" s="150"/>
      <c r="I12" s="151" t="s">
        <v>181</v>
      </c>
      <c r="J12" s="151"/>
      <c r="K12" s="131" t="s">
        <v>172</v>
      </c>
    </row>
    <row r="13" spans="1:16" ht="30">
      <c r="A13" s="152" t="s">
        <v>178</v>
      </c>
      <c r="B13" s="153" t="s">
        <v>179</v>
      </c>
      <c r="C13" s="133" t="s">
        <v>175</v>
      </c>
      <c r="D13" s="132" t="s">
        <v>176</v>
      </c>
      <c r="E13" s="134" t="s">
        <v>177</v>
      </c>
      <c r="F13" s="135"/>
      <c r="G13" s="137" t="s">
        <v>4</v>
      </c>
      <c r="H13" s="137" t="s">
        <v>3</v>
      </c>
      <c r="I13" s="138" t="s">
        <v>4</v>
      </c>
      <c r="J13" s="138" t="s">
        <v>3</v>
      </c>
      <c r="K13" s="139"/>
    </row>
    <row r="14" spans="1:16">
      <c r="A14" s="152"/>
      <c r="B14" s="153"/>
      <c r="C14" s="140">
        <v>13000</v>
      </c>
      <c r="D14" s="141">
        <v>0.4</v>
      </c>
      <c r="E14" s="142">
        <f>ROUND(((G14*D14)/1000),3)</f>
        <v>5.2</v>
      </c>
      <c r="F14" s="143"/>
      <c r="G14" s="144">
        <f>C14</f>
        <v>13000</v>
      </c>
      <c r="H14" s="148" t="s">
        <v>180</v>
      </c>
      <c r="I14" s="145">
        <v>4.3525999999999999E-3</v>
      </c>
      <c r="J14" s="149" t="s">
        <v>180</v>
      </c>
      <c r="K14" s="146">
        <f>(I14*G14*D14)</f>
        <v>22.633520000000001</v>
      </c>
      <c r="N14" s="147"/>
      <c r="O14" s="147">
        <f>E14*I14*1000</f>
        <v>22.633520000000001</v>
      </c>
    </row>
  </sheetData>
  <mergeCells count="10">
    <mergeCell ref="G12:H12"/>
    <mergeCell ref="I12:J12"/>
    <mergeCell ref="A13:A14"/>
    <mergeCell ref="B13:B14"/>
    <mergeCell ref="I3:J3"/>
    <mergeCell ref="G4:H4"/>
    <mergeCell ref="I4:J4"/>
    <mergeCell ref="A5:A6"/>
    <mergeCell ref="B5:B6"/>
    <mergeCell ref="I11:J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9"/>
  <sheetViews>
    <sheetView showGridLines="0" zoomScaleNormal="100" workbookViewId="0">
      <selection activeCell="A23" sqref="A23:C23"/>
    </sheetView>
  </sheetViews>
  <sheetFormatPr defaultRowHeight="15"/>
  <cols>
    <col min="1" max="1" width="28.140625" style="6" bestFit="1" customWidth="1"/>
    <col min="2" max="3" width="22.7109375" style="6" customWidth="1"/>
    <col min="4" max="4" width="13.85546875" style="6" customWidth="1"/>
    <col min="5" max="16384" width="9.140625" style="6"/>
  </cols>
  <sheetData>
    <row r="1" spans="1:3" ht="26.25">
      <c r="A1" s="70" t="s">
        <v>11</v>
      </c>
      <c r="B1" s="61" t="s">
        <v>110</v>
      </c>
    </row>
    <row r="2" spans="1:3" ht="23.25">
      <c r="B2" s="32" t="s">
        <v>73</v>
      </c>
    </row>
    <row r="3" spans="1:3" s="19" customFormat="1" ht="26.25">
      <c r="A3" s="155" t="s">
        <v>196</v>
      </c>
      <c r="B3" s="155"/>
      <c r="C3" s="155"/>
    </row>
    <row r="4" spans="1:3" ht="45">
      <c r="A4" s="17" t="s">
        <v>20</v>
      </c>
      <c r="B4" s="17" t="s">
        <v>63</v>
      </c>
      <c r="C4" s="17" t="s">
        <v>64</v>
      </c>
    </row>
    <row r="5" spans="1:3">
      <c r="A5" s="8" t="s">
        <v>24</v>
      </c>
      <c r="B5" s="62">
        <v>4000</v>
      </c>
      <c r="C5" s="9">
        <f>C$22+IF(B5&lt;B$24+1, B5*C$24)+IF(B5&gt;B$24,IF(B5&lt;B$25+1,B$24*C$24+(B5-B$24)*C$25,0),0)+IF(B5&gt;B$25,B$24*C$24+B$24*C$25+(B5-B$25)*C$26,0)</f>
        <v>28.352800000000002</v>
      </c>
    </row>
    <row r="6" spans="1:3">
      <c r="A6" s="8" t="s">
        <v>25</v>
      </c>
      <c r="B6" s="62">
        <v>8000</v>
      </c>
      <c r="C6" s="9">
        <f t="shared" ref="C6:C16" si="0">C$22+IF(B6&lt;B$24+1, B6*C$24)+IF(B6&gt;B$24,IF(B6&lt;B$25+1,B$24*C$24+(B6-B$24)*C$25,0),0)+IF(B6&gt;B$25,B$24*C$24+B$24*C$25+(B6-B$25)*C$26,0)</f>
        <v>37.9056</v>
      </c>
    </row>
    <row r="7" spans="1:3">
      <c r="A7" s="8" t="s">
        <v>26</v>
      </c>
      <c r="B7" s="62">
        <v>8000</v>
      </c>
      <c r="C7" s="9">
        <f t="shared" si="0"/>
        <v>37.9056</v>
      </c>
    </row>
    <row r="8" spans="1:3">
      <c r="A8" s="8" t="s">
        <v>27</v>
      </c>
      <c r="B8" s="62">
        <v>9000</v>
      </c>
      <c r="C8" s="9">
        <f t="shared" si="0"/>
        <v>40.293800000000005</v>
      </c>
    </row>
    <row r="9" spans="1:3">
      <c r="A9" s="8" t="s">
        <v>28</v>
      </c>
      <c r="B9" s="62">
        <v>13000</v>
      </c>
      <c r="C9" s="9">
        <f t="shared" si="0"/>
        <v>51.271000000000001</v>
      </c>
    </row>
    <row r="10" spans="1:3">
      <c r="A10" s="33" t="s">
        <v>29</v>
      </c>
      <c r="B10" s="62">
        <v>15000</v>
      </c>
      <c r="C10" s="9">
        <f t="shared" si="0"/>
        <v>71.307899999999989</v>
      </c>
    </row>
    <row r="11" spans="1:3">
      <c r="A11" s="33" t="s">
        <v>30</v>
      </c>
      <c r="B11" s="62">
        <v>16000</v>
      </c>
      <c r="C11" s="9">
        <f t="shared" si="0"/>
        <v>74.465599999999995</v>
      </c>
    </row>
    <row r="12" spans="1:3">
      <c r="A12" s="33" t="s">
        <v>31</v>
      </c>
      <c r="B12" s="62">
        <v>17000</v>
      </c>
      <c r="C12" s="9">
        <f t="shared" si="0"/>
        <v>77.6233</v>
      </c>
    </row>
    <row r="13" spans="1:3">
      <c r="A13" s="8" t="s">
        <v>32</v>
      </c>
      <c r="B13" s="62">
        <v>14000</v>
      </c>
      <c r="C13" s="9">
        <f t="shared" si="0"/>
        <v>68.150199999999998</v>
      </c>
    </row>
    <row r="14" spans="1:3">
      <c r="A14" s="8" t="s">
        <v>33</v>
      </c>
      <c r="B14" s="62">
        <v>9000</v>
      </c>
      <c r="C14" s="9">
        <f t="shared" si="0"/>
        <v>40.293800000000005</v>
      </c>
    </row>
    <row r="15" spans="1:3">
      <c r="A15" s="8" t="s">
        <v>34</v>
      </c>
      <c r="B15" s="62">
        <v>6000</v>
      </c>
      <c r="C15" s="9">
        <f t="shared" si="0"/>
        <v>33.129199999999997</v>
      </c>
    </row>
    <row r="16" spans="1:3">
      <c r="A16" s="8" t="s">
        <v>35</v>
      </c>
      <c r="B16" s="62">
        <v>4000</v>
      </c>
      <c r="C16" s="9">
        <f t="shared" si="0"/>
        <v>28.352800000000002</v>
      </c>
    </row>
    <row r="17" spans="1:3">
      <c r="A17" s="20" t="s">
        <v>36</v>
      </c>
      <c r="B17" s="11">
        <f>SUM(B5:B16)</f>
        <v>123000</v>
      </c>
      <c r="C17" s="21">
        <f>SUM(C5:C16)</f>
        <v>589.05159999999989</v>
      </c>
    </row>
    <row r="18" spans="1:3">
      <c r="A18" s="156" t="s">
        <v>71</v>
      </c>
      <c r="B18" s="156"/>
      <c r="C18" s="156"/>
    </row>
    <row r="19" spans="1:3">
      <c r="A19" s="22"/>
      <c r="B19" s="22"/>
      <c r="C19" s="23"/>
    </row>
    <row r="20" spans="1:3">
      <c r="A20" s="157" t="s">
        <v>76</v>
      </c>
      <c r="B20" s="158"/>
      <c r="C20" s="159"/>
    </row>
    <row r="21" spans="1:3" ht="45">
      <c r="A21" s="24" t="s">
        <v>77</v>
      </c>
      <c r="B21" s="7" t="s">
        <v>75</v>
      </c>
      <c r="C21" s="7" t="s">
        <v>74</v>
      </c>
    </row>
    <row r="22" spans="1:3">
      <c r="A22" s="25" t="s">
        <v>42</v>
      </c>
      <c r="C22" s="26">
        <v>18.8</v>
      </c>
    </row>
    <row r="23" spans="1:3">
      <c r="A23" s="160" t="s">
        <v>66</v>
      </c>
      <c r="B23" s="161"/>
      <c r="C23" s="162"/>
    </row>
    <row r="24" spans="1:3" s="28" customFormat="1">
      <c r="A24" s="27" t="s">
        <v>78</v>
      </c>
      <c r="B24" s="16">
        <v>9000</v>
      </c>
      <c r="C24" s="34">
        <v>2.3882E-3</v>
      </c>
    </row>
    <row r="25" spans="1:3" s="28" customFormat="1">
      <c r="A25" s="27" t="s">
        <v>79</v>
      </c>
      <c r="B25" s="16">
        <v>13000</v>
      </c>
      <c r="C25" s="34">
        <v>2.7442999999999999E-3</v>
      </c>
    </row>
    <row r="26" spans="1:3">
      <c r="A26" s="27" t="s">
        <v>69</v>
      </c>
      <c r="B26" s="36"/>
      <c r="C26" s="35">
        <v>3.1576999999999998E-3</v>
      </c>
    </row>
    <row r="27" spans="1:3">
      <c r="A27" s="163" t="s">
        <v>80</v>
      </c>
      <c r="B27" s="164"/>
      <c r="C27" s="165"/>
    </row>
    <row r="28" spans="1:3">
      <c r="A28" s="166"/>
      <c r="B28" s="167"/>
      <c r="C28" s="168"/>
    </row>
    <row r="29" spans="1:3">
      <c r="A29" s="169"/>
      <c r="B29" s="170"/>
      <c r="C29" s="171"/>
    </row>
  </sheetData>
  <sheetProtection selectLockedCells="1"/>
  <mergeCells count="5">
    <mergeCell ref="A3:C3"/>
    <mergeCell ref="A18:C18"/>
    <mergeCell ref="A20:C20"/>
    <mergeCell ref="A23:C23"/>
    <mergeCell ref="A27:C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608"/>
  <sheetViews>
    <sheetView workbookViewId="0">
      <selection activeCell="F37" sqref="F37"/>
    </sheetView>
  </sheetViews>
  <sheetFormatPr defaultColWidth="8.85546875" defaultRowHeight="12.75"/>
  <cols>
    <col min="1" max="1" width="19.42578125" customWidth="1"/>
    <col min="2" max="2" width="20.5703125" customWidth="1"/>
    <col min="3" max="3" width="19.7109375" customWidth="1"/>
    <col min="4" max="4" width="19" style="2" customWidth="1"/>
    <col min="5" max="5" width="19.140625" customWidth="1"/>
    <col min="6" max="6" width="19.5703125" customWidth="1"/>
    <col min="7" max="7" width="10.28515625" bestFit="1" customWidth="1"/>
  </cols>
  <sheetData>
    <row r="1" spans="1:6" ht="25.5">
      <c r="A1" s="72" t="s">
        <v>18</v>
      </c>
      <c r="B1" s="40" t="s">
        <v>81</v>
      </c>
      <c r="C1" s="37"/>
      <c r="D1" s="38"/>
    </row>
    <row r="2" spans="1:6">
      <c r="A2" s="37"/>
      <c r="B2" s="37"/>
      <c r="C2" s="37"/>
      <c r="D2" s="38"/>
    </row>
    <row r="3" spans="1:6" s="1" customFormat="1">
      <c r="A3" s="38"/>
      <c r="B3" s="38"/>
      <c r="D3" s="75"/>
      <c r="E3" s="76"/>
      <c r="F3" s="76"/>
    </row>
    <row r="4" spans="1:6">
      <c r="A4" s="1" t="s">
        <v>84</v>
      </c>
      <c r="B4" s="45">
        <v>4</v>
      </c>
      <c r="D4" s="77"/>
      <c r="E4" s="78"/>
      <c r="F4" s="78"/>
    </row>
    <row r="5" spans="1:6">
      <c r="A5" s="37"/>
      <c r="D5" s="79"/>
      <c r="E5" s="80"/>
      <c r="F5" s="80"/>
    </row>
    <row r="6" spans="1:6" ht="23.25">
      <c r="B6" s="67" t="s">
        <v>118</v>
      </c>
    </row>
    <row r="7" spans="1:6" s="37" customFormat="1" ht="30">
      <c r="A7" s="30" t="s">
        <v>20</v>
      </c>
      <c r="B7" s="30" t="s">
        <v>122</v>
      </c>
      <c r="C7" s="30" t="s">
        <v>121</v>
      </c>
    </row>
    <row r="8" spans="1:6" s="37" customFormat="1" ht="15">
      <c r="A8" s="8" t="s">
        <v>24</v>
      </c>
      <c r="B8" s="81">
        <v>22000</v>
      </c>
      <c r="C8" s="82">
        <f>VLOOKUP($B$4,$A$35:$B$607,2,FALSE)+(B8*$B$29)</f>
        <v>70.192400000000006</v>
      </c>
    </row>
    <row r="9" spans="1:6" s="37" customFormat="1" ht="15">
      <c r="A9" s="8" t="s">
        <v>25</v>
      </c>
      <c r="B9" s="81">
        <v>22000</v>
      </c>
      <c r="C9" s="82">
        <f>VLOOKUP($B$4,$A$35:$B$607,2,FALSE)+(B9*$B$29)</f>
        <v>70.192400000000006</v>
      </c>
    </row>
    <row r="10" spans="1:6" s="37" customFormat="1" ht="15">
      <c r="A10" s="8" t="s">
        <v>26</v>
      </c>
      <c r="B10" s="81">
        <v>22000</v>
      </c>
      <c r="C10" s="82">
        <f>VLOOKUP($B$4,$A$35:$B$607,2,FALSE)+(B10*$B$29)</f>
        <v>70.192400000000006</v>
      </c>
    </row>
    <row r="11" spans="1:6" s="37" customFormat="1" ht="15">
      <c r="A11" s="8" t="s">
        <v>27</v>
      </c>
      <c r="B11" s="81">
        <v>22000</v>
      </c>
      <c r="C11" s="82">
        <f>VLOOKUP($B$4,$A$35:$B$607,2,FALSE)+(B11*$B$29)</f>
        <v>70.192400000000006</v>
      </c>
    </row>
    <row r="12" spans="1:6" s="37" customFormat="1" ht="15">
      <c r="A12" s="68" t="s">
        <v>28</v>
      </c>
      <c r="B12" s="81">
        <v>22000</v>
      </c>
      <c r="C12" s="83">
        <f t="shared" ref="C12:C17" si="0">VLOOKUP($B$4,$A$35:$B$607,2,FALSE)+(B12*$B$30)</f>
        <v>80.990000000000009</v>
      </c>
    </row>
    <row r="13" spans="1:6" s="37" customFormat="1" ht="15">
      <c r="A13" s="68" t="s">
        <v>29</v>
      </c>
      <c r="B13" s="81">
        <v>22000</v>
      </c>
      <c r="C13" s="83">
        <f t="shared" si="0"/>
        <v>80.990000000000009</v>
      </c>
    </row>
    <row r="14" spans="1:6" s="37" customFormat="1" ht="15">
      <c r="A14" s="68" t="s">
        <v>30</v>
      </c>
      <c r="B14" s="81">
        <v>22000</v>
      </c>
      <c r="C14" s="83">
        <f t="shared" si="0"/>
        <v>80.990000000000009</v>
      </c>
    </row>
    <row r="15" spans="1:6" s="37" customFormat="1" ht="15">
      <c r="A15" s="68" t="s">
        <v>31</v>
      </c>
      <c r="B15" s="81">
        <v>22000</v>
      </c>
      <c r="C15" s="83">
        <f t="shared" si="0"/>
        <v>80.990000000000009</v>
      </c>
    </row>
    <row r="16" spans="1:6" s="37" customFormat="1" ht="15">
      <c r="A16" s="68" t="s">
        <v>32</v>
      </c>
      <c r="B16" s="81">
        <v>22000</v>
      </c>
      <c r="C16" s="83">
        <f t="shared" si="0"/>
        <v>80.990000000000009</v>
      </c>
    </row>
    <row r="17" spans="1:3" s="37" customFormat="1" ht="15">
      <c r="A17" s="68" t="s">
        <v>33</v>
      </c>
      <c r="B17" s="81">
        <v>22000</v>
      </c>
      <c r="C17" s="83">
        <f t="shared" si="0"/>
        <v>80.990000000000009</v>
      </c>
    </row>
    <row r="18" spans="1:3" s="37" customFormat="1" ht="15">
      <c r="A18" s="8" t="s">
        <v>34</v>
      </c>
      <c r="B18" s="81">
        <v>22000</v>
      </c>
      <c r="C18" s="82">
        <f>VLOOKUP($B$4,$A$35:$B$607,2,FALSE)+(B18*$B$29)</f>
        <v>70.192400000000006</v>
      </c>
    </row>
    <row r="19" spans="1:3" s="37" customFormat="1" ht="15">
      <c r="A19" s="8" t="s">
        <v>35</v>
      </c>
      <c r="B19" s="81">
        <v>22000</v>
      </c>
      <c r="C19" s="82">
        <f>VLOOKUP($B$4,$A$35:$B$607,2,FALSE)+(B19*$B$29)</f>
        <v>70.192400000000006</v>
      </c>
    </row>
    <row r="20" spans="1:3" s="37" customFormat="1" ht="15">
      <c r="A20" s="20" t="s">
        <v>36</v>
      </c>
      <c r="B20" s="73">
        <f>SUM(B8:B19)</f>
        <v>264000</v>
      </c>
      <c r="C20" s="74">
        <f>SUM(C8:C19)</f>
        <v>907.09440000000018</v>
      </c>
    </row>
    <row r="21" spans="1:3" s="37" customFormat="1">
      <c r="B21" s="46"/>
    </row>
    <row r="22" spans="1:3" s="37" customFormat="1">
      <c r="B22" s="46"/>
    </row>
    <row r="23" spans="1:3" s="37" customFormat="1">
      <c r="B23" s="46"/>
    </row>
    <row r="24" spans="1:3" s="37" customFormat="1">
      <c r="B24" s="46"/>
    </row>
    <row r="25" spans="1:3" s="37" customFormat="1">
      <c r="B25" s="46"/>
    </row>
    <row r="26" spans="1:3" s="37" customFormat="1">
      <c r="A26" s="194" t="s">
        <v>89</v>
      </c>
      <c r="B26" s="194"/>
    </row>
    <row r="27" spans="1:3" s="37" customFormat="1">
      <c r="A27" s="43" t="s">
        <v>85</v>
      </c>
      <c r="B27" s="44">
        <v>13.51</v>
      </c>
    </row>
    <row r="28" spans="1:3" s="37" customFormat="1">
      <c r="A28" s="48" t="s">
        <v>86</v>
      </c>
      <c r="B28" s="49">
        <v>4.49</v>
      </c>
    </row>
    <row r="29" spans="1:3" s="37" customFormat="1">
      <c r="A29" s="48" t="s">
        <v>1</v>
      </c>
      <c r="B29" s="127">
        <v>1.9642000000000001E-3</v>
      </c>
    </row>
    <row r="30" spans="1:3" s="37" customFormat="1">
      <c r="A30" s="50" t="s">
        <v>2</v>
      </c>
      <c r="B30" s="128">
        <v>2.4550000000000002E-3</v>
      </c>
    </row>
    <row r="31" spans="1:3" s="37" customFormat="1">
      <c r="B31" s="42"/>
    </row>
    <row r="32" spans="1:3" s="37" customFormat="1">
      <c r="B32" s="42"/>
    </row>
    <row r="33" spans="1:7" s="37" customFormat="1">
      <c r="A33" s="194" t="s">
        <v>87</v>
      </c>
      <c r="B33" s="194"/>
    </row>
    <row r="34" spans="1:7" s="37" customFormat="1">
      <c r="A34" s="51" t="s">
        <v>19</v>
      </c>
      <c r="B34" s="51" t="s">
        <v>0</v>
      </c>
    </row>
    <row r="35" spans="1:7">
      <c r="A35" s="51">
        <v>1</v>
      </c>
      <c r="B35" s="5">
        <f>B27</f>
        <v>13.51</v>
      </c>
    </row>
    <row r="36" spans="1:7">
      <c r="A36" s="51">
        <v>2</v>
      </c>
      <c r="B36" s="5">
        <f t="shared" ref="B36:B99" si="1">$B$27+((A36-1)*$B$28)</f>
        <v>18</v>
      </c>
    </row>
    <row r="37" spans="1:7">
      <c r="A37" s="51">
        <v>3</v>
      </c>
      <c r="B37" s="5">
        <f t="shared" si="1"/>
        <v>22.490000000000002</v>
      </c>
    </row>
    <row r="38" spans="1:7">
      <c r="A38" s="51">
        <v>4</v>
      </c>
      <c r="B38" s="5">
        <f t="shared" si="1"/>
        <v>26.98</v>
      </c>
    </row>
    <row r="39" spans="1:7">
      <c r="A39" s="51">
        <v>5</v>
      </c>
      <c r="B39" s="5">
        <f t="shared" si="1"/>
        <v>31.47</v>
      </c>
    </row>
    <row r="40" spans="1:7" ht="15" customHeight="1">
      <c r="A40" s="51">
        <v>6</v>
      </c>
      <c r="B40" s="5">
        <f t="shared" si="1"/>
        <v>35.96</v>
      </c>
    </row>
    <row r="41" spans="1:7">
      <c r="A41" s="51">
        <v>7</v>
      </c>
      <c r="B41" s="5">
        <f t="shared" si="1"/>
        <v>40.450000000000003</v>
      </c>
    </row>
    <row r="42" spans="1:7">
      <c r="A42" s="51">
        <v>8</v>
      </c>
      <c r="B42" s="5">
        <f t="shared" si="1"/>
        <v>44.94</v>
      </c>
    </row>
    <row r="43" spans="1:7" ht="15" customHeight="1">
      <c r="A43" s="51">
        <v>9</v>
      </c>
      <c r="B43" s="5">
        <f t="shared" si="1"/>
        <v>49.43</v>
      </c>
    </row>
    <row r="44" spans="1:7">
      <c r="A44" s="51">
        <v>10</v>
      </c>
      <c r="B44" s="5">
        <f t="shared" si="1"/>
        <v>53.92</v>
      </c>
      <c r="G44" s="3"/>
    </row>
    <row r="45" spans="1:7" ht="15" customHeight="1">
      <c r="A45" s="51">
        <v>11</v>
      </c>
      <c r="B45" s="5">
        <f t="shared" si="1"/>
        <v>58.410000000000004</v>
      </c>
    </row>
    <row r="46" spans="1:7" ht="15" customHeight="1">
      <c r="A46" s="51">
        <v>12</v>
      </c>
      <c r="B46" s="5">
        <f t="shared" si="1"/>
        <v>62.9</v>
      </c>
    </row>
    <row r="47" spans="1:7" ht="15" customHeight="1">
      <c r="A47" s="51">
        <v>13</v>
      </c>
      <c r="B47" s="5">
        <f t="shared" si="1"/>
        <v>67.39</v>
      </c>
    </row>
    <row r="48" spans="1:7" ht="12.75" customHeight="1">
      <c r="A48" s="51">
        <v>14</v>
      </c>
      <c r="B48" s="5">
        <f t="shared" si="1"/>
        <v>71.88000000000001</v>
      </c>
    </row>
    <row r="49" spans="1:2" ht="12.75" customHeight="1">
      <c r="A49" s="51">
        <v>15</v>
      </c>
      <c r="B49" s="5">
        <f t="shared" si="1"/>
        <v>76.37</v>
      </c>
    </row>
    <row r="50" spans="1:2" ht="12.75" customHeight="1">
      <c r="A50" s="51">
        <v>16</v>
      </c>
      <c r="B50" s="5">
        <f t="shared" si="1"/>
        <v>80.860000000000014</v>
      </c>
    </row>
    <row r="51" spans="1:2" ht="12.75" customHeight="1">
      <c r="A51" s="51">
        <v>17</v>
      </c>
      <c r="B51" s="5">
        <f t="shared" si="1"/>
        <v>85.350000000000009</v>
      </c>
    </row>
    <row r="52" spans="1:2">
      <c r="A52" s="51">
        <v>18</v>
      </c>
      <c r="B52" s="5">
        <f t="shared" si="1"/>
        <v>89.84</v>
      </c>
    </row>
    <row r="53" spans="1:2">
      <c r="A53" s="51">
        <v>19</v>
      </c>
      <c r="B53" s="5">
        <f t="shared" si="1"/>
        <v>94.330000000000013</v>
      </c>
    </row>
    <row r="54" spans="1:2">
      <c r="A54" s="51">
        <v>20</v>
      </c>
      <c r="B54" s="5">
        <f t="shared" si="1"/>
        <v>98.820000000000007</v>
      </c>
    </row>
    <row r="55" spans="1:2">
      <c r="A55" s="51">
        <v>21</v>
      </c>
      <c r="B55" s="5">
        <f t="shared" si="1"/>
        <v>103.31000000000002</v>
      </c>
    </row>
    <row r="56" spans="1:2">
      <c r="A56" s="51">
        <v>22</v>
      </c>
      <c r="B56" s="5">
        <f t="shared" si="1"/>
        <v>107.80000000000001</v>
      </c>
    </row>
    <row r="57" spans="1:2">
      <c r="A57" s="51">
        <v>23</v>
      </c>
      <c r="B57" s="5">
        <f t="shared" si="1"/>
        <v>112.29</v>
      </c>
    </row>
    <row r="58" spans="1:2">
      <c r="A58" s="51">
        <v>24</v>
      </c>
      <c r="B58" s="5">
        <f t="shared" si="1"/>
        <v>116.78000000000002</v>
      </c>
    </row>
    <row r="59" spans="1:2">
      <c r="A59" s="51">
        <v>25</v>
      </c>
      <c r="B59" s="5">
        <f t="shared" si="1"/>
        <v>121.27000000000001</v>
      </c>
    </row>
    <row r="60" spans="1:2">
      <c r="A60" s="51">
        <v>26</v>
      </c>
      <c r="B60" s="5">
        <f t="shared" si="1"/>
        <v>125.76</v>
      </c>
    </row>
    <row r="61" spans="1:2">
      <c r="A61" s="51">
        <v>27</v>
      </c>
      <c r="B61" s="5">
        <f t="shared" si="1"/>
        <v>130.25</v>
      </c>
    </row>
    <row r="62" spans="1:2">
      <c r="A62" s="51">
        <v>28</v>
      </c>
      <c r="B62" s="5">
        <f t="shared" si="1"/>
        <v>134.74</v>
      </c>
    </row>
    <row r="63" spans="1:2">
      <c r="A63" s="51">
        <v>29</v>
      </c>
      <c r="B63" s="5">
        <f t="shared" si="1"/>
        <v>139.22999999999999</v>
      </c>
    </row>
    <row r="64" spans="1:2">
      <c r="A64" s="51">
        <v>30</v>
      </c>
      <c r="B64" s="5">
        <f t="shared" si="1"/>
        <v>143.72</v>
      </c>
    </row>
    <row r="65" spans="1:2">
      <c r="A65" s="51">
        <v>31</v>
      </c>
      <c r="B65" s="5">
        <f t="shared" si="1"/>
        <v>148.21</v>
      </c>
    </row>
    <row r="66" spans="1:2">
      <c r="A66" s="51">
        <v>32</v>
      </c>
      <c r="B66" s="5">
        <f t="shared" si="1"/>
        <v>152.69999999999999</v>
      </c>
    </row>
    <row r="67" spans="1:2">
      <c r="A67" s="51">
        <v>33</v>
      </c>
      <c r="B67" s="5">
        <f t="shared" si="1"/>
        <v>157.19</v>
      </c>
    </row>
    <row r="68" spans="1:2">
      <c r="A68" s="51">
        <v>34</v>
      </c>
      <c r="B68" s="5">
        <f t="shared" si="1"/>
        <v>161.68</v>
      </c>
    </row>
    <row r="69" spans="1:2">
      <c r="A69" s="51">
        <v>35</v>
      </c>
      <c r="B69" s="5">
        <f t="shared" si="1"/>
        <v>166.17</v>
      </c>
    </row>
    <row r="70" spans="1:2">
      <c r="A70" s="51">
        <v>36</v>
      </c>
      <c r="B70" s="5">
        <f t="shared" si="1"/>
        <v>170.66</v>
      </c>
    </row>
    <row r="71" spans="1:2">
      <c r="A71" s="51">
        <v>37</v>
      </c>
      <c r="B71" s="5">
        <f t="shared" si="1"/>
        <v>175.15</v>
      </c>
    </row>
    <row r="72" spans="1:2">
      <c r="A72" s="51">
        <v>38</v>
      </c>
      <c r="B72" s="5">
        <f t="shared" si="1"/>
        <v>179.64</v>
      </c>
    </row>
    <row r="73" spans="1:2">
      <c r="A73" s="51">
        <v>39</v>
      </c>
      <c r="B73" s="5">
        <f t="shared" si="1"/>
        <v>184.13</v>
      </c>
    </row>
    <row r="74" spans="1:2">
      <c r="A74" s="51">
        <v>40</v>
      </c>
      <c r="B74" s="5">
        <f t="shared" si="1"/>
        <v>188.62</v>
      </c>
    </row>
    <row r="75" spans="1:2">
      <c r="A75" s="51">
        <v>41</v>
      </c>
      <c r="B75" s="5">
        <f t="shared" si="1"/>
        <v>193.11</v>
      </c>
    </row>
    <row r="76" spans="1:2">
      <c r="A76" s="51">
        <v>42</v>
      </c>
      <c r="B76" s="5">
        <f t="shared" si="1"/>
        <v>197.6</v>
      </c>
    </row>
    <row r="77" spans="1:2">
      <c r="A77" s="51">
        <v>43</v>
      </c>
      <c r="B77" s="5">
        <f t="shared" si="1"/>
        <v>202.09</v>
      </c>
    </row>
    <row r="78" spans="1:2">
      <c r="A78" s="51">
        <v>44</v>
      </c>
      <c r="B78" s="5">
        <f t="shared" si="1"/>
        <v>206.58</v>
      </c>
    </row>
    <row r="79" spans="1:2">
      <c r="A79" s="51">
        <v>45</v>
      </c>
      <c r="B79" s="5">
        <f t="shared" si="1"/>
        <v>211.07</v>
      </c>
    </row>
    <row r="80" spans="1:2">
      <c r="A80" s="51">
        <v>46</v>
      </c>
      <c r="B80" s="5">
        <f t="shared" si="1"/>
        <v>215.56</v>
      </c>
    </row>
    <row r="81" spans="1:2">
      <c r="A81" s="51">
        <v>47</v>
      </c>
      <c r="B81" s="5">
        <f t="shared" si="1"/>
        <v>220.05</v>
      </c>
    </row>
    <row r="82" spans="1:2">
      <c r="A82" s="51">
        <v>48</v>
      </c>
      <c r="B82" s="5">
        <f t="shared" si="1"/>
        <v>224.54</v>
      </c>
    </row>
    <row r="83" spans="1:2">
      <c r="A83" s="51">
        <v>49</v>
      </c>
      <c r="B83" s="5">
        <f t="shared" si="1"/>
        <v>229.03</v>
      </c>
    </row>
    <row r="84" spans="1:2">
      <c r="A84" s="51">
        <v>50</v>
      </c>
      <c r="B84" s="5">
        <f t="shared" si="1"/>
        <v>233.52</v>
      </c>
    </row>
    <row r="85" spans="1:2">
      <c r="A85" s="51">
        <v>51</v>
      </c>
      <c r="B85" s="5">
        <f t="shared" si="1"/>
        <v>238.01</v>
      </c>
    </row>
    <row r="86" spans="1:2">
      <c r="A86" s="51">
        <v>52</v>
      </c>
      <c r="B86" s="5">
        <f t="shared" si="1"/>
        <v>242.5</v>
      </c>
    </row>
    <row r="87" spans="1:2">
      <c r="A87" s="51">
        <v>53</v>
      </c>
      <c r="B87" s="5">
        <f t="shared" si="1"/>
        <v>246.99</v>
      </c>
    </row>
    <row r="88" spans="1:2">
      <c r="A88" s="51">
        <v>54</v>
      </c>
      <c r="B88" s="5">
        <f t="shared" si="1"/>
        <v>251.48</v>
      </c>
    </row>
    <row r="89" spans="1:2">
      <c r="A89" s="51">
        <v>55</v>
      </c>
      <c r="B89" s="5">
        <f t="shared" si="1"/>
        <v>255.97</v>
      </c>
    </row>
    <row r="90" spans="1:2">
      <c r="A90" s="51">
        <v>56</v>
      </c>
      <c r="B90" s="5">
        <f t="shared" si="1"/>
        <v>260.46000000000004</v>
      </c>
    </row>
    <row r="91" spans="1:2">
      <c r="A91" s="51">
        <v>57</v>
      </c>
      <c r="B91" s="5">
        <f t="shared" si="1"/>
        <v>264.95</v>
      </c>
    </row>
    <row r="92" spans="1:2">
      <c r="A92" s="51">
        <v>58</v>
      </c>
      <c r="B92" s="5">
        <f t="shared" si="1"/>
        <v>269.44</v>
      </c>
    </row>
    <row r="93" spans="1:2">
      <c r="A93" s="51">
        <v>59</v>
      </c>
      <c r="B93" s="5">
        <f t="shared" si="1"/>
        <v>273.93</v>
      </c>
    </row>
    <row r="94" spans="1:2">
      <c r="A94" s="51">
        <v>60</v>
      </c>
      <c r="B94" s="5">
        <f t="shared" si="1"/>
        <v>278.42</v>
      </c>
    </row>
    <row r="95" spans="1:2">
      <c r="A95" s="51">
        <v>61</v>
      </c>
      <c r="B95" s="5">
        <f t="shared" si="1"/>
        <v>282.91000000000003</v>
      </c>
    </row>
    <row r="96" spans="1:2">
      <c r="A96" s="51">
        <v>62</v>
      </c>
      <c r="B96" s="5">
        <f t="shared" si="1"/>
        <v>287.39999999999998</v>
      </c>
    </row>
    <row r="97" spans="1:7">
      <c r="A97" s="51">
        <v>63</v>
      </c>
      <c r="B97" s="5">
        <f t="shared" si="1"/>
        <v>291.89</v>
      </c>
    </row>
    <row r="98" spans="1:7">
      <c r="A98" s="51">
        <v>64</v>
      </c>
      <c r="B98" s="5">
        <f t="shared" si="1"/>
        <v>296.38</v>
      </c>
    </row>
    <row r="99" spans="1:7">
      <c r="A99" s="51">
        <v>65</v>
      </c>
      <c r="B99" s="5">
        <f t="shared" si="1"/>
        <v>300.87</v>
      </c>
    </row>
    <row r="100" spans="1:7">
      <c r="A100" s="51">
        <v>66</v>
      </c>
      <c r="B100" s="5">
        <f t="shared" ref="B100:B163" si="2">$B$27+((A100-1)*$B$28)</f>
        <v>305.36</v>
      </c>
    </row>
    <row r="101" spans="1:7">
      <c r="A101" s="51">
        <v>67</v>
      </c>
      <c r="B101" s="5">
        <f t="shared" si="2"/>
        <v>309.85000000000002</v>
      </c>
      <c r="G101" s="3"/>
    </row>
    <row r="102" spans="1:7">
      <c r="A102" s="51">
        <v>68</v>
      </c>
      <c r="B102" s="5">
        <f t="shared" si="2"/>
        <v>314.34000000000003</v>
      </c>
    </row>
    <row r="103" spans="1:7">
      <c r="A103" s="51">
        <v>69</v>
      </c>
      <c r="B103" s="5">
        <f t="shared" si="2"/>
        <v>318.83</v>
      </c>
    </row>
    <row r="104" spans="1:7">
      <c r="A104" s="51">
        <v>70</v>
      </c>
      <c r="B104" s="5">
        <f t="shared" si="2"/>
        <v>323.32</v>
      </c>
    </row>
    <row r="105" spans="1:7">
      <c r="A105" s="51">
        <v>71</v>
      </c>
      <c r="B105" s="5">
        <f t="shared" si="2"/>
        <v>327.81</v>
      </c>
    </row>
    <row r="106" spans="1:7">
      <c r="A106" s="51">
        <v>72</v>
      </c>
      <c r="B106" s="5">
        <f t="shared" si="2"/>
        <v>332.3</v>
      </c>
    </row>
    <row r="107" spans="1:7">
      <c r="A107" s="51">
        <v>73</v>
      </c>
      <c r="B107" s="5">
        <f t="shared" si="2"/>
        <v>336.79</v>
      </c>
    </row>
    <row r="108" spans="1:7">
      <c r="A108" s="51">
        <v>74</v>
      </c>
      <c r="B108" s="5">
        <f t="shared" si="2"/>
        <v>341.28000000000003</v>
      </c>
    </row>
    <row r="109" spans="1:7">
      <c r="A109" s="51">
        <v>75</v>
      </c>
      <c r="B109" s="5">
        <f t="shared" si="2"/>
        <v>345.77</v>
      </c>
    </row>
    <row r="110" spans="1:7">
      <c r="A110" s="51">
        <v>76</v>
      </c>
      <c r="B110" s="5">
        <f t="shared" si="2"/>
        <v>350.26</v>
      </c>
    </row>
    <row r="111" spans="1:7">
      <c r="A111" s="51">
        <v>77</v>
      </c>
      <c r="B111" s="5">
        <f t="shared" si="2"/>
        <v>354.75</v>
      </c>
    </row>
    <row r="112" spans="1:7">
      <c r="A112" s="51">
        <v>78</v>
      </c>
      <c r="B112" s="5">
        <f t="shared" si="2"/>
        <v>359.24</v>
      </c>
    </row>
    <row r="113" spans="1:2">
      <c r="A113" s="51">
        <v>79</v>
      </c>
      <c r="B113" s="5">
        <f t="shared" si="2"/>
        <v>363.73</v>
      </c>
    </row>
    <row r="114" spans="1:2">
      <c r="A114" s="51">
        <v>80</v>
      </c>
      <c r="B114" s="5">
        <f t="shared" si="2"/>
        <v>368.22</v>
      </c>
    </row>
    <row r="115" spans="1:2">
      <c r="A115" s="51">
        <v>81</v>
      </c>
      <c r="B115" s="5">
        <f t="shared" si="2"/>
        <v>372.71000000000004</v>
      </c>
    </row>
    <row r="116" spans="1:2">
      <c r="A116" s="51">
        <v>82</v>
      </c>
      <c r="B116" s="5">
        <f t="shared" si="2"/>
        <v>377.2</v>
      </c>
    </row>
    <row r="117" spans="1:2">
      <c r="A117" s="51">
        <v>83</v>
      </c>
      <c r="B117" s="5">
        <f t="shared" si="2"/>
        <v>381.69</v>
      </c>
    </row>
    <row r="118" spans="1:2">
      <c r="A118" s="51">
        <v>84</v>
      </c>
      <c r="B118" s="5">
        <f t="shared" si="2"/>
        <v>386.18</v>
      </c>
    </row>
    <row r="119" spans="1:2">
      <c r="A119" s="51">
        <v>85</v>
      </c>
      <c r="B119" s="5">
        <f t="shared" si="2"/>
        <v>390.67</v>
      </c>
    </row>
    <row r="120" spans="1:2">
      <c r="A120" s="51">
        <v>86</v>
      </c>
      <c r="B120" s="5">
        <f t="shared" si="2"/>
        <v>395.16</v>
      </c>
    </row>
    <row r="121" spans="1:2">
      <c r="A121" s="51">
        <v>87</v>
      </c>
      <c r="B121" s="5">
        <f t="shared" si="2"/>
        <v>399.65000000000003</v>
      </c>
    </row>
    <row r="122" spans="1:2">
      <c r="A122" s="51">
        <v>88</v>
      </c>
      <c r="B122" s="5">
        <f t="shared" si="2"/>
        <v>404.14</v>
      </c>
    </row>
    <row r="123" spans="1:2">
      <c r="A123" s="51">
        <v>89</v>
      </c>
      <c r="B123" s="5">
        <f t="shared" si="2"/>
        <v>408.63</v>
      </c>
    </row>
    <row r="124" spans="1:2">
      <c r="A124" s="51">
        <v>90</v>
      </c>
      <c r="B124" s="5">
        <f t="shared" si="2"/>
        <v>413.12</v>
      </c>
    </row>
    <row r="125" spans="1:2">
      <c r="A125" s="51">
        <v>91</v>
      </c>
      <c r="B125" s="5">
        <f t="shared" si="2"/>
        <v>417.61</v>
      </c>
    </row>
    <row r="126" spans="1:2">
      <c r="A126" s="51">
        <v>92</v>
      </c>
      <c r="B126" s="5">
        <f t="shared" si="2"/>
        <v>422.1</v>
      </c>
    </row>
    <row r="127" spans="1:2">
      <c r="A127" s="51">
        <v>93</v>
      </c>
      <c r="B127" s="5">
        <f t="shared" si="2"/>
        <v>426.59000000000003</v>
      </c>
    </row>
    <row r="128" spans="1:2">
      <c r="A128" s="51">
        <v>94</v>
      </c>
      <c r="B128" s="5">
        <f t="shared" si="2"/>
        <v>431.08</v>
      </c>
    </row>
    <row r="129" spans="1:2">
      <c r="A129" s="51">
        <v>95</v>
      </c>
      <c r="B129" s="5">
        <f t="shared" si="2"/>
        <v>435.57</v>
      </c>
    </row>
    <row r="130" spans="1:2">
      <c r="A130" s="51">
        <v>96</v>
      </c>
      <c r="B130" s="5">
        <f t="shared" si="2"/>
        <v>440.06</v>
      </c>
    </row>
    <row r="131" spans="1:2">
      <c r="A131" s="51">
        <v>97</v>
      </c>
      <c r="B131" s="5">
        <f t="shared" si="2"/>
        <v>444.55</v>
      </c>
    </row>
    <row r="132" spans="1:2">
      <c r="A132" s="51">
        <v>98</v>
      </c>
      <c r="B132" s="5">
        <f t="shared" si="2"/>
        <v>449.04</v>
      </c>
    </row>
    <row r="133" spans="1:2">
      <c r="A133" s="51">
        <v>99</v>
      </c>
      <c r="B133" s="5">
        <f t="shared" si="2"/>
        <v>453.53000000000003</v>
      </c>
    </row>
    <row r="134" spans="1:2">
      <c r="A134" s="51">
        <v>100</v>
      </c>
      <c r="B134" s="5">
        <f t="shared" si="2"/>
        <v>458.02000000000004</v>
      </c>
    </row>
    <row r="135" spans="1:2">
      <c r="A135" s="51">
        <v>101</v>
      </c>
      <c r="B135" s="5">
        <f t="shared" si="2"/>
        <v>462.51</v>
      </c>
    </row>
    <row r="136" spans="1:2">
      <c r="A136" s="51">
        <v>102</v>
      </c>
      <c r="B136" s="5">
        <f t="shared" si="2"/>
        <v>467</v>
      </c>
    </row>
    <row r="137" spans="1:2">
      <c r="A137" s="51">
        <v>103</v>
      </c>
      <c r="B137" s="5">
        <f t="shared" si="2"/>
        <v>471.49</v>
      </c>
    </row>
    <row r="138" spans="1:2">
      <c r="A138" s="51">
        <v>104</v>
      </c>
      <c r="B138" s="5">
        <f t="shared" si="2"/>
        <v>475.98</v>
      </c>
    </row>
    <row r="139" spans="1:2">
      <c r="A139" s="51">
        <v>105</v>
      </c>
      <c r="B139" s="5">
        <f t="shared" si="2"/>
        <v>480.47</v>
      </c>
    </row>
    <row r="140" spans="1:2">
      <c r="A140" s="51">
        <v>106</v>
      </c>
      <c r="B140" s="5">
        <f t="shared" si="2"/>
        <v>484.96000000000004</v>
      </c>
    </row>
    <row r="141" spans="1:2">
      <c r="A141" s="51">
        <v>107</v>
      </c>
      <c r="B141" s="5">
        <f t="shared" si="2"/>
        <v>489.45</v>
      </c>
    </row>
    <row r="142" spans="1:2">
      <c r="A142" s="51">
        <v>108</v>
      </c>
      <c r="B142" s="5">
        <f t="shared" si="2"/>
        <v>493.94</v>
      </c>
    </row>
    <row r="143" spans="1:2">
      <c r="A143" s="51">
        <v>109</v>
      </c>
      <c r="B143" s="5">
        <f t="shared" si="2"/>
        <v>498.43</v>
      </c>
    </row>
    <row r="144" spans="1:2">
      <c r="A144" s="51">
        <v>110</v>
      </c>
      <c r="B144" s="5">
        <f t="shared" si="2"/>
        <v>502.92</v>
      </c>
    </row>
    <row r="145" spans="1:2">
      <c r="A145" s="51">
        <v>111</v>
      </c>
      <c r="B145" s="5">
        <f t="shared" si="2"/>
        <v>507.41</v>
      </c>
    </row>
    <row r="146" spans="1:2">
      <c r="A146" s="51">
        <v>112</v>
      </c>
      <c r="B146" s="5">
        <f t="shared" si="2"/>
        <v>511.90000000000003</v>
      </c>
    </row>
    <row r="147" spans="1:2">
      <c r="A147" s="51">
        <v>113</v>
      </c>
      <c r="B147" s="5">
        <f t="shared" si="2"/>
        <v>516.39</v>
      </c>
    </row>
    <row r="148" spans="1:2">
      <c r="A148" s="51">
        <v>114</v>
      </c>
      <c r="B148" s="5">
        <f t="shared" si="2"/>
        <v>520.88</v>
      </c>
    </row>
    <row r="149" spans="1:2">
      <c r="A149" s="51">
        <v>115</v>
      </c>
      <c r="B149" s="5">
        <f t="shared" si="2"/>
        <v>525.37</v>
      </c>
    </row>
    <row r="150" spans="1:2">
      <c r="A150" s="51">
        <v>116</v>
      </c>
      <c r="B150" s="5">
        <f t="shared" si="2"/>
        <v>529.86</v>
      </c>
    </row>
    <row r="151" spans="1:2">
      <c r="A151" s="51">
        <v>117</v>
      </c>
      <c r="B151" s="5">
        <f t="shared" si="2"/>
        <v>534.35</v>
      </c>
    </row>
    <row r="152" spans="1:2">
      <c r="A152" s="51">
        <v>118</v>
      </c>
      <c r="B152" s="5">
        <f t="shared" si="2"/>
        <v>538.84</v>
      </c>
    </row>
    <row r="153" spans="1:2">
      <c r="A153" s="51">
        <v>119</v>
      </c>
      <c r="B153" s="5">
        <f t="shared" si="2"/>
        <v>543.33000000000004</v>
      </c>
    </row>
    <row r="154" spans="1:2">
      <c r="A154" s="51">
        <v>120</v>
      </c>
      <c r="B154" s="5">
        <f t="shared" si="2"/>
        <v>547.82000000000005</v>
      </c>
    </row>
    <row r="155" spans="1:2">
      <c r="A155" s="51">
        <v>121</v>
      </c>
      <c r="B155" s="5">
        <f t="shared" si="2"/>
        <v>552.31000000000006</v>
      </c>
    </row>
    <row r="156" spans="1:2">
      <c r="A156" s="51">
        <v>122</v>
      </c>
      <c r="B156" s="5">
        <f t="shared" si="2"/>
        <v>556.80000000000007</v>
      </c>
    </row>
    <row r="157" spans="1:2">
      <c r="A157" s="51">
        <v>123</v>
      </c>
      <c r="B157" s="5">
        <f t="shared" si="2"/>
        <v>561.29</v>
      </c>
    </row>
    <row r="158" spans="1:2">
      <c r="A158" s="51">
        <v>124</v>
      </c>
      <c r="B158" s="5">
        <f t="shared" si="2"/>
        <v>565.78</v>
      </c>
    </row>
    <row r="159" spans="1:2">
      <c r="A159" s="51">
        <v>125</v>
      </c>
      <c r="B159" s="5">
        <f t="shared" si="2"/>
        <v>570.27</v>
      </c>
    </row>
    <row r="160" spans="1:2">
      <c r="A160" s="51">
        <v>126</v>
      </c>
      <c r="B160" s="5">
        <f t="shared" si="2"/>
        <v>574.76</v>
      </c>
    </row>
    <row r="161" spans="1:2">
      <c r="A161" s="51">
        <v>127</v>
      </c>
      <c r="B161" s="5">
        <f t="shared" si="2"/>
        <v>579.25</v>
      </c>
    </row>
    <row r="162" spans="1:2">
      <c r="A162" s="51">
        <v>128</v>
      </c>
      <c r="B162" s="5">
        <f t="shared" si="2"/>
        <v>583.74</v>
      </c>
    </row>
    <row r="163" spans="1:2">
      <c r="A163" s="51">
        <v>129</v>
      </c>
      <c r="B163" s="5">
        <f t="shared" si="2"/>
        <v>588.23</v>
      </c>
    </row>
    <row r="164" spans="1:2">
      <c r="A164" s="51">
        <v>130</v>
      </c>
      <c r="B164" s="5">
        <f t="shared" ref="B164:B227" si="3">$B$27+((A164-1)*$B$28)</f>
        <v>592.72</v>
      </c>
    </row>
    <row r="165" spans="1:2">
      <c r="A165" s="51">
        <v>131</v>
      </c>
      <c r="B165" s="5">
        <f t="shared" si="3"/>
        <v>597.21</v>
      </c>
    </row>
    <row r="166" spans="1:2">
      <c r="A166" s="51">
        <v>132</v>
      </c>
      <c r="B166" s="5">
        <f t="shared" si="3"/>
        <v>601.70000000000005</v>
      </c>
    </row>
    <row r="167" spans="1:2">
      <c r="A167" s="51">
        <v>133</v>
      </c>
      <c r="B167" s="5">
        <f t="shared" si="3"/>
        <v>606.19000000000005</v>
      </c>
    </row>
    <row r="168" spans="1:2">
      <c r="A168" s="51">
        <v>134</v>
      </c>
      <c r="B168" s="5">
        <f t="shared" si="3"/>
        <v>610.68000000000006</v>
      </c>
    </row>
    <row r="169" spans="1:2">
      <c r="A169" s="51">
        <v>135</v>
      </c>
      <c r="B169" s="5">
        <f t="shared" si="3"/>
        <v>615.17000000000007</v>
      </c>
    </row>
    <row r="170" spans="1:2">
      <c r="A170" s="51">
        <v>136</v>
      </c>
      <c r="B170" s="5">
        <f t="shared" si="3"/>
        <v>619.66</v>
      </c>
    </row>
    <row r="171" spans="1:2">
      <c r="A171" s="51">
        <v>137</v>
      </c>
      <c r="B171" s="5">
        <f t="shared" si="3"/>
        <v>624.15</v>
      </c>
    </row>
    <row r="172" spans="1:2">
      <c r="A172" s="51">
        <v>138</v>
      </c>
      <c r="B172" s="5">
        <f t="shared" si="3"/>
        <v>628.64</v>
      </c>
    </row>
    <row r="173" spans="1:2">
      <c r="A173" s="51">
        <v>139</v>
      </c>
      <c r="B173" s="5">
        <f t="shared" si="3"/>
        <v>633.13</v>
      </c>
    </row>
    <row r="174" spans="1:2">
      <c r="A174" s="51">
        <v>140</v>
      </c>
      <c r="B174" s="5">
        <f t="shared" si="3"/>
        <v>637.62</v>
      </c>
    </row>
    <row r="175" spans="1:2">
      <c r="A175" s="51">
        <v>141</v>
      </c>
      <c r="B175" s="5">
        <f t="shared" si="3"/>
        <v>642.11</v>
      </c>
    </row>
    <row r="176" spans="1:2">
      <c r="A176" s="51">
        <v>142</v>
      </c>
      <c r="B176" s="5">
        <f t="shared" si="3"/>
        <v>646.6</v>
      </c>
    </row>
    <row r="177" spans="1:2">
      <c r="A177" s="51">
        <v>143</v>
      </c>
      <c r="B177" s="5">
        <f t="shared" si="3"/>
        <v>651.09</v>
      </c>
    </row>
    <row r="178" spans="1:2">
      <c r="A178" s="51">
        <v>144</v>
      </c>
      <c r="B178" s="5">
        <f t="shared" si="3"/>
        <v>655.58</v>
      </c>
    </row>
    <row r="179" spans="1:2">
      <c r="A179" s="51">
        <v>145</v>
      </c>
      <c r="B179" s="5">
        <f t="shared" si="3"/>
        <v>660.07</v>
      </c>
    </row>
    <row r="180" spans="1:2">
      <c r="A180" s="51">
        <v>146</v>
      </c>
      <c r="B180" s="5">
        <f t="shared" si="3"/>
        <v>664.56000000000006</v>
      </c>
    </row>
    <row r="181" spans="1:2">
      <c r="A181" s="51">
        <v>147</v>
      </c>
      <c r="B181" s="5">
        <f t="shared" si="3"/>
        <v>669.05000000000007</v>
      </c>
    </row>
    <row r="182" spans="1:2">
      <c r="A182" s="51">
        <v>148</v>
      </c>
      <c r="B182" s="5">
        <f t="shared" si="3"/>
        <v>673.54000000000008</v>
      </c>
    </row>
    <row r="183" spans="1:2">
      <c r="A183" s="51">
        <v>149</v>
      </c>
      <c r="B183" s="5">
        <f t="shared" si="3"/>
        <v>678.03</v>
      </c>
    </row>
    <row r="184" spans="1:2">
      <c r="A184" s="51">
        <v>150</v>
      </c>
      <c r="B184" s="5">
        <f t="shared" si="3"/>
        <v>682.52</v>
      </c>
    </row>
    <row r="185" spans="1:2">
      <c r="A185" s="51">
        <v>151</v>
      </c>
      <c r="B185" s="5">
        <f t="shared" si="3"/>
        <v>687.01</v>
      </c>
    </row>
    <row r="186" spans="1:2">
      <c r="A186" s="51">
        <v>152</v>
      </c>
      <c r="B186" s="5">
        <f t="shared" si="3"/>
        <v>691.5</v>
      </c>
    </row>
    <row r="187" spans="1:2">
      <c r="A187" s="51">
        <v>153</v>
      </c>
      <c r="B187" s="5">
        <f t="shared" si="3"/>
        <v>695.99</v>
      </c>
    </row>
    <row r="188" spans="1:2">
      <c r="A188" s="51">
        <v>154</v>
      </c>
      <c r="B188" s="5">
        <f t="shared" si="3"/>
        <v>700.48</v>
      </c>
    </row>
    <row r="189" spans="1:2">
      <c r="A189" s="51">
        <v>155</v>
      </c>
      <c r="B189" s="5">
        <f t="shared" si="3"/>
        <v>704.97</v>
      </c>
    </row>
    <row r="190" spans="1:2">
      <c r="A190" s="51">
        <v>156</v>
      </c>
      <c r="B190" s="5">
        <f t="shared" si="3"/>
        <v>709.46</v>
      </c>
    </row>
    <row r="191" spans="1:2">
      <c r="A191" s="51">
        <v>157</v>
      </c>
      <c r="B191" s="5">
        <f t="shared" si="3"/>
        <v>713.95</v>
      </c>
    </row>
    <row r="192" spans="1:2">
      <c r="A192" s="51">
        <v>158</v>
      </c>
      <c r="B192" s="5">
        <f t="shared" si="3"/>
        <v>718.44</v>
      </c>
    </row>
    <row r="193" spans="1:2">
      <c r="A193" s="51">
        <v>159</v>
      </c>
      <c r="B193" s="5">
        <f t="shared" si="3"/>
        <v>722.93000000000006</v>
      </c>
    </row>
    <row r="194" spans="1:2">
      <c r="A194" s="51">
        <v>160</v>
      </c>
      <c r="B194" s="5">
        <f t="shared" si="3"/>
        <v>727.42000000000007</v>
      </c>
    </row>
    <row r="195" spans="1:2">
      <c r="A195" s="51">
        <v>161</v>
      </c>
      <c r="B195" s="5">
        <f t="shared" si="3"/>
        <v>731.91000000000008</v>
      </c>
    </row>
    <row r="196" spans="1:2">
      <c r="A196" s="51">
        <v>162</v>
      </c>
      <c r="B196" s="5">
        <f t="shared" si="3"/>
        <v>736.4</v>
      </c>
    </row>
    <row r="197" spans="1:2">
      <c r="A197" s="51">
        <v>163</v>
      </c>
      <c r="B197" s="5">
        <f t="shared" si="3"/>
        <v>740.89</v>
      </c>
    </row>
    <row r="198" spans="1:2">
      <c r="A198" s="51">
        <v>164</v>
      </c>
      <c r="B198" s="5">
        <f t="shared" si="3"/>
        <v>745.38</v>
      </c>
    </row>
    <row r="199" spans="1:2">
      <c r="A199" s="51">
        <v>165</v>
      </c>
      <c r="B199" s="5">
        <f t="shared" si="3"/>
        <v>749.87</v>
      </c>
    </row>
    <row r="200" spans="1:2">
      <c r="A200" s="51">
        <v>166</v>
      </c>
      <c r="B200" s="5">
        <f t="shared" si="3"/>
        <v>754.36</v>
      </c>
    </row>
    <row r="201" spans="1:2">
      <c r="A201" s="51">
        <v>167</v>
      </c>
      <c r="B201" s="5">
        <f t="shared" si="3"/>
        <v>758.85</v>
      </c>
    </row>
    <row r="202" spans="1:2">
      <c r="A202" s="51">
        <v>168</v>
      </c>
      <c r="B202" s="5">
        <f t="shared" si="3"/>
        <v>763.34</v>
      </c>
    </row>
    <row r="203" spans="1:2">
      <c r="A203" s="51">
        <v>169</v>
      </c>
      <c r="B203" s="5">
        <f t="shared" si="3"/>
        <v>767.83</v>
      </c>
    </row>
    <row r="204" spans="1:2">
      <c r="A204" s="51">
        <v>170</v>
      </c>
      <c r="B204" s="5">
        <f t="shared" si="3"/>
        <v>772.32</v>
      </c>
    </row>
    <row r="205" spans="1:2">
      <c r="A205" s="51">
        <v>171</v>
      </c>
      <c r="B205" s="5">
        <f t="shared" si="3"/>
        <v>776.81000000000006</v>
      </c>
    </row>
    <row r="206" spans="1:2">
      <c r="A206" s="51">
        <v>172</v>
      </c>
      <c r="B206" s="5">
        <f t="shared" si="3"/>
        <v>781.30000000000007</v>
      </c>
    </row>
    <row r="207" spans="1:2">
      <c r="A207" s="51">
        <v>173</v>
      </c>
      <c r="B207" s="5">
        <f t="shared" si="3"/>
        <v>785.79000000000008</v>
      </c>
    </row>
    <row r="208" spans="1:2">
      <c r="A208" s="51">
        <v>174</v>
      </c>
      <c r="B208" s="5">
        <f t="shared" si="3"/>
        <v>790.28</v>
      </c>
    </row>
    <row r="209" spans="1:2">
      <c r="A209" s="51">
        <v>175</v>
      </c>
      <c r="B209" s="5">
        <f t="shared" si="3"/>
        <v>794.77</v>
      </c>
    </row>
    <row r="210" spans="1:2">
      <c r="A210" s="51">
        <v>176</v>
      </c>
      <c r="B210" s="5">
        <f t="shared" si="3"/>
        <v>799.26</v>
      </c>
    </row>
    <row r="211" spans="1:2">
      <c r="A211" s="51">
        <v>177</v>
      </c>
      <c r="B211" s="5">
        <f t="shared" si="3"/>
        <v>803.75</v>
      </c>
    </row>
    <row r="212" spans="1:2">
      <c r="A212" s="51">
        <v>178</v>
      </c>
      <c r="B212" s="5">
        <f t="shared" si="3"/>
        <v>808.24</v>
      </c>
    </row>
    <row r="213" spans="1:2">
      <c r="A213" s="51">
        <v>179</v>
      </c>
      <c r="B213" s="5">
        <f t="shared" si="3"/>
        <v>812.73</v>
      </c>
    </row>
    <row r="214" spans="1:2">
      <c r="A214" s="51">
        <v>180</v>
      </c>
      <c r="B214" s="5">
        <f t="shared" si="3"/>
        <v>817.22</v>
      </c>
    </row>
    <row r="215" spans="1:2">
      <c r="A215" s="51">
        <v>181</v>
      </c>
      <c r="B215" s="5">
        <f t="shared" si="3"/>
        <v>821.71</v>
      </c>
    </row>
    <row r="216" spans="1:2">
      <c r="A216" s="51">
        <v>182</v>
      </c>
      <c r="B216" s="5">
        <f t="shared" si="3"/>
        <v>826.2</v>
      </c>
    </row>
    <row r="217" spans="1:2">
      <c r="A217" s="51">
        <v>183</v>
      </c>
      <c r="B217" s="5">
        <f t="shared" si="3"/>
        <v>830.69</v>
      </c>
    </row>
    <row r="218" spans="1:2">
      <c r="A218" s="51">
        <v>184</v>
      </c>
      <c r="B218" s="5">
        <f t="shared" si="3"/>
        <v>835.18000000000006</v>
      </c>
    </row>
    <row r="219" spans="1:2">
      <c r="A219" s="51">
        <v>185</v>
      </c>
      <c r="B219" s="5">
        <f t="shared" si="3"/>
        <v>839.67000000000007</v>
      </c>
    </row>
    <row r="220" spans="1:2">
      <c r="A220" s="51">
        <v>186</v>
      </c>
      <c r="B220" s="5">
        <f t="shared" si="3"/>
        <v>844.16000000000008</v>
      </c>
    </row>
    <row r="221" spans="1:2">
      <c r="A221" s="51">
        <v>187</v>
      </c>
      <c r="B221" s="5">
        <f t="shared" si="3"/>
        <v>848.65</v>
      </c>
    </row>
    <row r="222" spans="1:2">
      <c r="A222" s="51">
        <v>188</v>
      </c>
      <c r="B222" s="5">
        <f t="shared" si="3"/>
        <v>853.14</v>
      </c>
    </row>
    <row r="223" spans="1:2">
      <c r="A223" s="51">
        <v>189</v>
      </c>
      <c r="B223" s="5">
        <f t="shared" si="3"/>
        <v>857.63</v>
      </c>
    </row>
    <row r="224" spans="1:2">
      <c r="A224" s="51">
        <v>190</v>
      </c>
      <c r="B224" s="5">
        <f t="shared" si="3"/>
        <v>862.12</v>
      </c>
    </row>
    <row r="225" spans="1:2">
      <c r="A225" s="51">
        <v>191</v>
      </c>
      <c r="B225" s="5">
        <f t="shared" si="3"/>
        <v>866.61</v>
      </c>
    </row>
    <row r="226" spans="1:2">
      <c r="A226" s="51">
        <v>192</v>
      </c>
      <c r="B226" s="5">
        <f t="shared" si="3"/>
        <v>871.1</v>
      </c>
    </row>
    <row r="227" spans="1:2">
      <c r="A227" s="51">
        <v>193</v>
      </c>
      <c r="B227" s="5">
        <f t="shared" si="3"/>
        <v>875.59</v>
      </c>
    </row>
    <row r="228" spans="1:2">
      <c r="A228" s="51">
        <v>194</v>
      </c>
      <c r="B228" s="5">
        <f t="shared" ref="B228:B291" si="4">$B$27+((A228-1)*$B$28)</f>
        <v>880.08</v>
      </c>
    </row>
    <row r="229" spans="1:2">
      <c r="A229" s="51">
        <v>195</v>
      </c>
      <c r="B229" s="5">
        <f t="shared" si="4"/>
        <v>884.57</v>
      </c>
    </row>
    <row r="230" spans="1:2">
      <c r="A230" s="51">
        <v>196</v>
      </c>
      <c r="B230" s="5">
        <f t="shared" si="4"/>
        <v>889.06000000000006</v>
      </c>
    </row>
    <row r="231" spans="1:2">
      <c r="A231" s="51">
        <v>197</v>
      </c>
      <c r="B231" s="5">
        <f t="shared" si="4"/>
        <v>893.55000000000007</v>
      </c>
    </row>
    <row r="232" spans="1:2">
      <c r="A232" s="51">
        <v>198</v>
      </c>
      <c r="B232" s="5">
        <f t="shared" si="4"/>
        <v>898.04000000000008</v>
      </c>
    </row>
    <row r="233" spans="1:2">
      <c r="A233" s="51">
        <v>199</v>
      </c>
      <c r="B233" s="5">
        <f t="shared" si="4"/>
        <v>902.53000000000009</v>
      </c>
    </row>
    <row r="234" spans="1:2">
      <c r="A234" s="51">
        <v>200</v>
      </c>
      <c r="B234" s="5">
        <f t="shared" si="4"/>
        <v>907.02</v>
      </c>
    </row>
    <row r="235" spans="1:2">
      <c r="A235" s="51">
        <v>201</v>
      </c>
      <c r="B235" s="5">
        <f t="shared" si="4"/>
        <v>911.51</v>
      </c>
    </row>
    <row r="236" spans="1:2">
      <c r="A236" s="51">
        <v>202</v>
      </c>
      <c r="B236" s="5">
        <f t="shared" si="4"/>
        <v>916</v>
      </c>
    </row>
    <row r="237" spans="1:2">
      <c r="A237" s="51">
        <v>203</v>
      </c>
      <c r="B237" s="5">
        <f t="shared" si="4"/>
        <v>920.49</v>
      </c>
    </row>
    <row r="238" spans="1:2">
      <c r="A238" s="51">
        <v>204</v>
      </c>
      <c r="B238" s="5">
        <f t="shared" si="4"/>
        <v>924.98</v>
      </c>
    </row>
    <row r="239" spans="1:2">
      <c r="A239" s="51">
        <v>205</v>
      </c>
      <c r="B239" s="5">
        <f t="shared" si="4"/>
        <v>929.47</v>
      </c>
    </row>
    <row r="240" spans="1:2">
      <c r="A240" s="51">
        <v>206</v>
      </c>
      <c r="B240" s="5">
        <f t="shared" si="4"/>
        <v>933.96</v>
      </c>
    </row>
    <row r="241" spans="1:2">
      <c r="A241" s="51">
        <v>207</v>
      </c>
      <c r="B241" s="5">
        <f t="shared" si="4"/>
        <v>938.45</v>
      </c>
    </row>
    <row r="242" spans="1:2">
      <c r="A242" s="51">
        <v>208</v>
      </c>
      <c r="B242" s="5">
        <f t="shared" si="4"/>
        <v>942.94</v>
      </c>
    </row>
    <row r="243" spans="1:2">
      <c r="A243" s="51">
        <v>209</v>
      </c>
      <c r="B243" s="5">
        <f t="shared" si="4"/>
        <v>947.43000000000006</v>
      </c>
    </row>
    <row r="244" spans="1:2">
      <c r="A244" s="51">
        <v>210</v>
      </c>
      <c r="B244" s="5">
        <f t="shared" si="4"/>
        <v>951.92000000000007</v>
      </c>
    </row>
    <row r="245" spans="1:2">
      <c r="A245" s="51">
        <v>211</v>
      </c>
      <c r="B245" s="5">
        <f t="shared" si="4"/>
        <v>956.41000000000008</v>
      </c>
    </row>
    <row r="246" spans="1:2">
      <c r="A246" s="51">
        <v>212</v>
      </c>
      <c r="B246" s="5">
        <f t="shared" si="4"/>
        <v>960.90000000000009</v>
      </c>
    </row>
    <row r="247" spans="1:2">
      <c r="A247" s="51">
        <v>213</v>
      </c>
      <c r="B247" s="5">
        <f t="shared" si="4"/>
        <v>965.39</v>
      </c>
    </row>
    <row r="248" spans="1:2">
      <c r="A248" s="51">
        <v>214</v>
      </c>
      <c r="B248" s="5">
        <f t="shared" si="4"/>
        <v>969.88</v>
      </c>
    </row>
    <row r="249" spans="1:2">
      <c r="A249" s="51">
        <v>215</v>
      </c>
      <c r="B249" s="5">
        <f t="shared" si="4"/>
        <v>974.37</v>
      </c>
    </row>
    <row r="250" spans="1:2">
      <c r="A250" s="51">
        <v>216</v>
      </c>
      <c r="B250" s="5">
        <f t="shared" si="4"/>
        <v>978.86</v>
      </c>
    </row>
    <row r="251" spans="1:2">
      <c r="A251" s="51">
        <v>217</v>
      </c>
      <c r="B251" s="5">
        <f t="shared" si="4"/>
        <v>983.35</v>
      </c>
    </row>
    <row r="252" spans="1:2">
      <c r="A252" s="51">
        <v>218</v>
      </c>
      <c r="B252" s="5">
        <f t="shared" si="4"/>
        <v>987.84</v>
      </c>
    </row>
    <row r="253" spans="1:2">
      <c r="A253" s="51">
        <v>219</v>
      </c>
      <c r="B253" s="5">
        <f t="shared" si="4"/>
        <v>992.33</v>
      </c>
    </row>
    <row r="254" spans="1:2">
      <c r="A254" s="51">
        <v>220</v>
      </c>
      <c r="B254" s="5">
        <f t="shared" si="4"/>
        <v>996.82</v>
      </c>
    </row>
    <row r="255" spans="1:2">
      <c r="A255" s="51">
        <v>221</v>
      </c>
      <c r="B255" s="5">
        <f t="shared" si="4"/>
        <v>1001.3100000000001</v>
      </c>
    </row>
    <row r="256" spans="1:2">
      <c r="A256" s="51">
        <v>222</v>
      </c>
      <c r="B256" s="5">
        <f t="shared" si="4"/>
        <v>1005.8000000000001</v>
      </c>
    </row>
    <row r="257" spans="1:2">
      <c r="A257" s="51">
        <v>223</v>
      </c>
      <c r="B257" s="5">
        <f t="shared" si="4"/>
        <v>1010.2900000000001</v>
      </c>
    </row>
    <row r="258" spans="1:2">
      <c r="A258" s="51">
        <v>224</v>
      </c>
      <c r="B258" s="5">
        <f t="shared" si="4"/>
        <v>1014.7800000000001</v>
      </c>
    </row>
    <row r="259" spans="1:2">
      <c r="A259" s="51">
        <v>225</v>
      </c>
      <c r="B259" s="5">
        <f t="shared" si="4"/>
        <v>1019.27</v>
      </c>
    </row>
    <row r="260" spans="1:2">
      <c r="A260" s="51">
        <v>226</v>
      </c>
      <c r="B260" s="5">
        <f t="shared" si="4"/>
        <v>1023.76</v>
      </c>
    </row>
    <row r="261" spans="1:2">
      <c r="A261" s="51">
        <v>227</v>
      </c>
      <c r="B261" s="5">
        <f t="shared" si="4"/>
        <v>1028.25</v>
      </c>
    </row>
    <row r="262" spans="1:2">
      <c r="A262" s="51">
        <v>228</v>
      </c>
      <c r="B262" s="5">
        <f t="shared" si="4"/>
        <v>1032.74</v>
      </c>
    </row>
    <row r="263" spans="1:2">
      <c r="A263" s="51">
        <v>229</v>
      </c>
      <c r="B263" s="5">
        <f t="shared" si="4"/>
        <v>1037.23</v>
      </c>
    </row>
    <row r="264" spans="1:2">
      <c r="A264" s="51">
        <v>230</v>
      </c>
      <c r="B264" s="5">
        <f t="shared" si="4"/>
        <v>1041.72</v>
      </c>
    </row>
    <row r="265" spans="1:2">
      <c r="A265" s="51">
        <v>231</v>
      </c>
      <c r="B265" s="5">
        <f t="shared" si="4"/>
        <v>1046.21</v>
      </c>
    </row>
    <row r="266" spans="1:2">
      <c r="A266" s="51">
        <v>232</v>
      </c>
      <c r="B266" s="5">
        <f t="shared" si="4"/>
        <v>1050.7</v>
      </c>
    </row>
    <row r="267" spans="1:2">
      <c r="A267" s="51">
        <v>233</v>
      </c>
      <c r="B267" s="5">
        <f t="shared" si="4"/>
        <v>1055.19</v>
      </c>
    </row>
    <row r="268" spans="1:2">
      <c r="A268" s="51">
        <v>234</v>
      </c>
      <c r="B268" s="5">
        <f t="shared" si="4"/>
        <v>1059.68</v>
      </c>
    </row>
    <row r="269" spans="1:2">
      <c r="A269" s="51">
        <v>235</v>
      </c>
      <c r="B269" s="5">
        <f t="shared" si="4"/>
        <v>1064.17</v>
      </c>
    </row>
    <row r="270" spans="1:2">
      <c r="A270" s="51">
        <v>236</v>
      </c>
      <c r="B270" s="5">
        <f t="shared" si="4"/>
        <v>1068.6600000000001</v>
      </c>
    </row>
    <row r="271" spans="1:2">
      <c r="A271" s="51">
        <v>237</v>
      </c>
      <c r="B271" s="5">
        <f t="shared" si="4"/>
        <v>1073.1500000000001</v>
      </c>
    </row>
    <row r="272" spans="1:2">
      <c r="A272" s="51">
        <v>238</v>
      </c>
      <c r="B272" s="5">
        <f t="shared" si="4"/>
        <v>1077.6400000000001</v>
      </c>
    </row>
    <row r="273" spans="1:2">
      <c r="A273" s="51">
        <v>239</v>
      </c>
      <c r="B273" s="5">
        <f t="shared" si="4"/>
        <v>1082.1300000000001</v>
      </c>
    </row>
    <row r="274" spans="1:2">
      <c r="A274" s="51">
        <v>240</v>
      </c>
      <c r="B274" s="5">
        <f t="shared" si="4"/>
        <v>1086.6200000000001</v>
      </c>
    </row>
    <row r="275" spans="1:2">
      <c r="A275" s="51">
        <v>241</v>
      </c>
      <c r="B275" s="5">
        <f t="shared" si="4"/>
        <v>1091.1100000000001</v>
      </c>
    </row>
    <row r="276" spans="1:2">
      <c r="A276" s="51">
        <v>242</v>
      </c>
      <c r="B276" s="5">
        <f t="shared" si="4"/>
        <v>1095.6000000000001</v>
      </c>
    </row>
    <row r="277" spans="1:2">
      <c r="A277" s="51">
        <v>243</v>
      </c>
      <c r="B277" s="5">
        <f t="shared" si="4"/>
        <v>1100.0900000000001</v>
      </c>
    </row>
    <row r="278" spans="1:2">
      <c r="A278" s="51">
        <v>244</v>
      </c>
      <c r="B278" s="5">
        <f t="shared" si="4"/>
        <v>1104.5800000000002</v>
      </c>
    </row>
    <row r="279" spans="1:2">
      <c r="A279" s="51">
        <v>245</v>
      </c>
      <c r="B279" s="5">
        <f t="shared" si="4"/>
        <v>1109.07</v>
      </c>
    </row>
    <row r="280" spans="1:2">
      <c r="A280" s="51">
        <v>246</v>
      </c>
      <c r="B280" s="5">
        <f t="shared" si="4"/>
        <v>1113.56</v>
      </c>
    </row>
    <row r="281" spans="1:2">
      <c r="A281" s="51">
        <v>247</v>
      </c>
      <c r="B281" s="5">
        <f t="shared" si="4"/>
        <v>1118.05</v>
      </c>
    </row>
    <row r="282" spans="1:2">
      <c r="A282" s="51">
        <v>248</v>
      </c>
      <c r="B282" s="5">
        <f t="shared" si="4"/>
        <v>1122.54</v>
      </c>
    </row>
    <row r="283" spans="1:2">
      <c r="A283" s="51">
        <v>249</v>
      </c>
      <c r="B283" s="5">
        <f t="shared" si="4"/>
        <v>1127.03</v>
      </c>
    </row>
    <row r="284" spans="1:2">
      <c r="A284" s="51">
        <v>250</v>
      </c>
      <c r="B284" s="5">
        <f t="shared" si="4"/>
        <v>1131.52</v>
      </c>
    </row>
    <row r="285" spans="1:2">
      <c r="A285" s="51">
        <v>251</v>
      </c>
      <c r="B285" s="5">
        <f t="shared" si="4"/>
        <v>1136.01</v>
      </c>
    </row>
    <row r="286" spans="1:2">
      <c r="A286" s="51">
        <v>252</v>
      </c>
      <c r="B286" s="5">
        <f t="shared" si="4"/>
        <v>1140.5</v>
      </c>
    </row>
    <row r="287" spans="1:2">
      <c r="A287" s="51">
        <v>253</v>
      </c>
      <c r="B287" s="5">
        <f t="shared" si="4"/>
        <v>1144.99</v>
      </c>
    </row>
    <row r="288" spans="1:2">
      <c r="A288" s="51">
        <v>254</v>
      </c>
      <c r="B288" s="5">
        <f t="shared" si="4"/>
        <v>1149.48</v>
      </c>
    </row>
    <row r="289" spans="1:2">
      <c r="A289" s="51">
        <v>255</v>
      </c>
      <c r="B289" s="5">
        <f t="shared" si="4"/>
        <v>1153.97</v>
      </c>
    </row>
    <row r="290" spans="1:2">
      <c r="A290" s="51">
        <v>256</v>
      </c>
      <c r="B290" s="5">
        <f t="shared" si="4"/>
        <v>1158.46</v>
      </c>
    </row>
    <row r="291" spans="1:2">
      <c r="A291" s="51">
        <v>257</v>
      </c>
      <c r="B291" s="5">
        <f t="shared" si="4"/>
        <v>1162.95</v>
      </c>
    </row>
    <row r="292" spans="1:2">
      <c r="A292" s="51">
        <v>258</v>
      </c>
      <c r="B292" s="5">
        <f t="shared" ref="B292:B355" si="5">$B$27+((A292-1)*$B$28)</f>
        <v>1167.44</v>
      </c>
    </row>
    <row r="293" spans="1:2">
      <c r="A293" s="51">
        <v>259</v>
      </c>
      <c r="B293" s="5">
        <f t="shared" si="5"/>
        <v>1171.93</v>
      </c>
    </row>
    <row r="294" spans="1:2">
      <c r="A294" s="51">
        <v>260</v>
      </c>
      <c r="B294" s="5">
        <f t="shared" si="5"/>
        <v>1176.42</v>
      </c>
    </row>
    <row r="295" spans="1:2">
      <c r="A295" s="51">
        <v>261</v>
      </c>
      <c r="B295" s="5">
        <f t="shared" si="5"/>
        <v>1180.9100000000001</v>
      </c>
    </row>
    <row r="296" spans="1:2">
      <c r="A296" s="51">
        <v>262</v>
      </c>
      <c r="B296" s="5">
        <f t="shared" si="5"/>
        <v>1185.4000000000001</v>
      </c>
    </row>
    <row r="297" spans="1:2">
      <c r="A297" s="51">
        <v>263</v>
      </c>
      <c r="B297" s="5">
        <f t="shared" si="5"/>
        <v>1189.8900000000001</v>
      </c>
    </row>
    <row r="298" spans="1:2">
      <c r="A298" s="51">
        <v>264</v>
      </c>
      <c r="B298" s="5">
        <f t="shared" si="5"/>
        <v>1194.3800000000001</v>
      </c>
    </row>
    <row r="299" spans="1:2">
      <c r="A299" s="51">
        <v>265</v>
      </c>
      <c r="B299" s="5">
        <f t="shared" si="5"/>
        <v>1198.8700000000001</v>
      </c>
    </row>
    <row r="300" spans="1:2">
      <c r="A300" s="51">
        <v>266</v>
      </c>
      <c r="B300" s="5">
        <f t="shared" si="5"/>
        <v>1203.3600000000001</v>
      </c>
    </row>
    <row r="301" spans="1:2">
      <c r="A301" s="51">
        <v>267</v>
      </c>
      <c r="B301" s="5">
        <f t="shared" si="5"/>
        <v>1207.8500000000001</v>
      </c>
    </row>
    <row r="302" spans="1:2">
      <c r="A302" s="51">
        <v>268</v>
      </c>
      <c r="B302" s="5">
        <f t="shared" si="5"/>
        <v>1212.3400000000001</v>
      </c>
    </row>
    <row r="303" spans="1:2">
      <c r="A303" s="51">
        <v>269</v>
      </c>
      <c r="B303" s="5">
        <f t="shared" si="5"/>
        <v>1216.8300000000002</v>
      </c>
    </row>
    <row r="304" spans="1:2">
      <c r="A304" s="51">
        <v>270</v>
      </c>
      <c r="B304" s="5">
        <f t="shared" si="5"/>
        <v>1221.32</v>
      </c>
    </row>
    <row r="305" spans="1:2">
      <c r="A305" s="51">
        <v>271</v>
      </c>
      <c r="B305" s="5">
        <f t="shared" si="5"/>
        <v>1225.81</v>
      </c>
    </row>
    <row r="306" spans="1:2">
      <c r="A306" s="51">
        <v>272</v>
      </c>
      <c r="B306" s="5">
        <f t="shared" si="5"/>
        <v>1230.3</v>
      </c>
    </row>
    <row r="307" spans="1:2">
      <c r="A307" s="51">
        <v>273</v>
      </c>
      <c r="B307" s="5">
        <f t="shared" si="5"/>
        <v>1234.79</v>
      </c>
    </row>
    <row r="308" spans="1:2">
      <c r="A308" s="51">
        <v>274</v>
      </c>
      <c r="B308" s="5">
        <f t="shared" si="5"/>
        <v>1239.28</v>
      </c>
    </row>
    <row r="309" spans="1:2">
      <c r="A309" s="51">
        <v>275</v>
      </c>
      <c r="B309" s="5">
        <f t="shared" si="5"/>
        <v>1243.77</v>
      </c>
    </row>
    <row r="310" spans="1:2">
      <c r="A310" s="51">
        <v>276</v>
      </c>
      <c r="B310" s="5">
        <f t="shared" si="5"/>
        <v>1248.26</v>
      </c>
    </row>
    <row r="311" spans="1:2">
      <c r="A311" s="51">
        <v>277</v>
      </c>
      <c r="B311" s="5">
        <f t="shared" si="5"/>
        <v>1252.75</v>
      </c>
    </row>
    <row r="312" spans="1:2">
      <c r="A312" s="51">
        <v>278</v>
      </c>
      <c r="B312" s="5">
        <f t="shared" si="5"/>
        <v>1257.24</v>
      </c>
    </row>
    <row r="313" spans="1:2">
      <c r="A313" s="51">
        <v>279</v>
      </c>
      <c r="B313" s="5">
        <f t="shared" si="5"/>
        <v>1261.73</v>
      </c>
    </row>
    <row r="314" spans="1:2">
      <c r="A314" s="51">
        <v>280</v>
      </c>
      <c r="B314" s="5">
        <f t="shared" si="5"/>
        <v>1266.22</v>
      </c>
    </row>
    <row r="315" spans="1:2">
      <c r="A315" s="51">
        <v>281</v>
      </c>
      <c r="B315" s="5">
        <f t="shared" si="5"/>
        <v>1270.71</v>
      </c>
    </row>
    <row r="316" spans="1:2">
      <c r="A316" s="51">
        <v>282</v>
      </c>
      <c r="B316" s="5">
        <f t="shared" si="5"/>
        <v>1275.2</v>
      </c>
    </row>
    <row r="317" spans="1:2">
      <c r="A317" s="51">
        <v>283</v>
      </c>
      <c r="B317" s="5">
        <f t="shared" si="5"/>
        <v>1279.69</v>
      </c>
    </row>
    <row r="318" spans="1:2">
      <c r="A318" s="51">
        <v>284</v>
      </c>
      <c r="B318" s="5">
        <f t="shared" si="5"/>
        <v>1284.18</v>
      </c>
    </row>
    <row r="319" spans="1:2">
      <c r="A319" s="51">
        <v>285</v>
      </c>
      <c r="B319" s="5">
        <f t="shared" si="5"/>
        <v>1288.67</v>
      </c>
    </row>
    <row r="320" spans="1:2">
      <c r="A320" s="51">
        <v>286</v>
      </c>
      <c r="B320" s="5">
        <f t="shared" si="5"/>
        <v>1293.1600000000001</v>
      </c>
    </row>
    <row r="321" spans="1:2">
      <c r="A321" s="51">
        <v>287</v>
      </c>
      <c r="B321" s="5">
        <f t="shared" si="5"/>
        <v>1297.6500000000001</v>
      </c>
    </row>
    <row r="322" spans="1:2">
      <c r="A322" s="51">
        <v>288</v>
      </c>
      <c r="B322" s="5">
        <f t="shared" si="5"/>
        <v>1302.1400000000001</v>
      </c>
    </row>
    <row r="323" spans="1:2">
      <c r="A323" s="51">
        <v>289</v>
      </c>
      <c r="B323" s="5">
        <f t="shared" si="5"/>
        <v>1306.6300000000001</v>
      </c>
    </row>
    <row r="324" spans="1:2">
      <c r="A324" s="51">
        <v>290</v>
      </c>
      <c r="B324" s="5">
        <f t="shared" si="5"/>
        <v>1311.1200000000001</v>
      </c>
    </row>
    <row r="325" spans="1:2">
      <c r="A325" s="51">
        <v>291</v>
      </c>
      <c r="B325" s="5">
        <f t="shared" si="5"/>
        <v>1315.6100000000001</v>
      </c>
    </row>
    <row r="326" spans="1:2">
      <c r="A326" s="51">
        <v>292</v>
      </c>
      <c r="B326" s="5">
        <f t="shared" si="5"/>
        <v>1320.1000000000001</v>
      </c>
    </row>
    <row r="327" spans="1:2">
      <c r="A327" s="51">
        <v>293</v>
      </c>
      <c r="B327" s="5">
        <f t="shared" si="5"/>
        <v>1324.5900000000001</v>
      </c>
    </row>
    <row r="328" spans="1:2">
      <c r="A328" s="51">
        <v>294</v>
      </c>
      <c r="B328" s="5">
        <f t="shared" si="5"/>
        <v>1329.0800000000002</v>
      </c>
    </row>
    <row r="329" spans="1:2">
      <c r="A329" s="51">
        <v>295</v>
      </c>
      <c r="B329" s="5">
        <f t="shared" si="5"/>
        <v>1333.5700000000002</v>
      </c>
    </row>
    <row r="330" spans="1:2">
      <c r="A330" s="51">
        <v>296</v>
      </c>
      <c r="B330" s="5">
        <f t="shared" si="5"/>
        <v>1338.06</v>
      </c>
    </row>
    <row r="331" spans="1:2">
      <c r="A331" s="51">
        <v>297</v>
      </c>
      <c r="B331" s="5">
        <f t="shared" si="5"/>
        <v>1342.55</v>
      </c>
    </row>
    <row r="332" spans="1:2">
      <c r="A332" s="51">
        <v>298</v>
      </c>
      <c r="B332" s="5">
        <f t="shared" si="5"/>
        <v>1347.04</v>
      </c>
    </row>
    <row r="333" spans="1:2">
      <c r="A333" s="51">
        <v>299</v>
      </c>
      <c r="B333" s="5">
        <f t="shared" si="5"/>
        <v>1351.53</v>
      </c>
    </row>
    <row r="334" spans="1:2">
      <c r="A334" s="51">
        <v>300</v>
      </c>
      <c r="B334" s="5">
        <f t="shared" si="5"/>
        <v>1356.02</v>
      </c>
    </row>
    <row r="335" spans="1:2">
      <c r="A335" s="51">
        <v>301</v>
      </c>
      <c r="B335" s="5">
        <f t="shared" si="5"/>
        <v>1360.51</v>
      </c>
    </row>
    <row r="336" spans="1:2">
      <c r="A336" s="51">
        <v>302</v>
      </c>
      <c r="B336" s="5">
        <f t="shared" si="5"/>
        <v>1365</v>
      </c>
    </row>
    <row r="337" spans="1:2">
      <c r="A337" s="51">
        <v>303</v>
      </c>
      <c r="B337" s="5">
        <f t="shared" si="5"/>
        <v>1369.49</v>
      </c>
    </row>
    <row r="338" spans="1:2">
      <c r="A338" s="51">
        <v>304</v>
      </c>
      <c r="B338" s="5">
        <f t="shared" si="5"/>
        <v>1373.98</v>
      </c>
    </row>
    <row r="339" spans="1:2">
      <c r="A339" s="51">
        <v>305</v>
      </c>
      <c r="B339" s="5">
        <f t="shared" si="5"/>
        <v>1378.47</v>
      </c>
    </row>
    <row r="340" spans="1:2">
      <c r="A340" s="51">
        <v>306</v>
      </c>
      <c r="B340" s="5">
        <f t="shared" si="5"/>
        <v>1382.96</v>
      </c>
    </row>
    <row r="341" spans="1:2">
      <c r="A341" s="51">
        <v>307</v>
      </c>
      <c r="B341" s="5">
        <f t="shared" si="5"/>
        <v>1387.45</v>
      </c>
    </row>
    <row r="342" spans="1:2">
      <c r="A342" s="51">
        <v>308</v>
      </c>
      <c r="B342" s="5">
        <f t="shared" si="5"/>
        <v>1391.94</v>
      </c>
    </row>
    <row r="343" spans="1:2">
      <c r="A343" s="51">
        <v>309</v>
      </c>
      <c r="B343" s="5">
        <f t="shared" si="5"/>
        <v>1396.43</v>
      </c>
    </row>
    <row r="344" spans="1:2">
      <c r="A344" s="51">
        <v>310</v>
      </c>
      <c r="B344" s="5">
        <f t="shared" si="5"/>
        <v>1400.92</v>
      </c>
    </row>
    <row r="345" spans="1:2">
      <c r="A345" s="51">
        <v>311</v>
      </c>
      <c r="B345" s="5">
        <f t="shared" si="5"/>
        <v>1405.41</v>
      </c>
    </row>
    <row r="346" spans="1:2">
      <c r="A346" s="51">
        <v>312</v>
      </c>
      <c r="B346" s="5">
        <f t="shared" si="5"/>
        <v>1409.9</v>
      </c>
    </row>
    <row r="347" spans="1:2">
      <c r="A347" s="51">
        <v>313</v>
      </c>
      <c r="B347" s="5">
        <f t="shared" si="5"/>
        <v>1414.39</v>
      </c>
    </row>
    <row r="348" spans="1:2">
      <c r="A348" s="51">
        <v>314</v>
      </c>
      <c r="B348" s="5">
        <f t="shared" si="5"/>
        <v>1418.88</v>
      </c>
    </row>
    <row r="349" spans="1:2">
      <c r="A349" s="51">
        <v>315</v>
      </c>
      <c r="B349" s="5">
        <f t="shared" si="5"/>
        <v>1423.3700000000001</v>
      </c>
    </row>
    <row r="350" spans="1:2">
      <c r="A350" s="51">
        <v>316</v>
      </c>
      <c r="B350" s="5">
        <f t="shared" si="5"/>
        <v>1427.8600000000001</v>
      </c>
    </row>
    <row r="351" spans="1:2">
      <c r="A351" s="51">
        <v>317</v>
      </c>
      <c r="B351" s="5">
        <f t="shared" si="5"/>
        <v>1432.3500000000001</v>
      </c>
    </row>
    <row r="352" spans="1:2">
      <c r="A352" s="51">
        <v>318</v>
      </c>
      <c r="B352" s="5">
        <f t="shared" si="5"/>
        <v>1436.8400000000001</v>
      </c>
    </row>
    <row r="353" spans="1:2">
      <c r="A353" s="51">
        <v>319</v>
      </c>
      <c r="B353" s="5">
        <f t="shared" si="5"/>
        <v>1441.3300000000002</v>
      </c>
    </row>
    <row r="354" spans="1:2">
      <c r="A354" s="51">
        <v>320</v>
      </c>
      <c r="B354" s="5">
        <f t="shared" si="5"/>
        <v>1445.8200000000002</v>
      </c>
    </row>
    <row r="355" spans="1:2">
      <c r="A355" s="51">
        <v>321</v>
      </c>
      <c r="B355" s="5">
        <f t="shared" si="5"/>
        <v>1450.3100000000002</v>
      </c>
    </row>
    <row r="356" spans="1:2">
      <c r="A356" s="51">
        <v>322</v>
      </c>
      <c r="B356" s="5">
        <f t="shared" ref="B356:B419" si="6">$B$27+((A356-1)*$B$28)</f>
        <v>1454.8</v>
      </c>
    </row>
    <row r="357" spans="1:2">
      <c r="A357" s="51">
        <v>323</v>
      </c>
      <c r="B357" s="5">
        <f t="shared" si="6"/>
        <v>1459.29</v>
      </c>
    </row>
    <row r="358" spans="1:2">
      <c r="A358" s="51">
        <v>324</v>
      </c>
      <c r="B358" s="5">
        <f t="shared" si="6"/>
        <v>1463.78</v>
      </c>
    </row>
    <row r="359" spans="1:2">
      <c r="A359" s="51">
        <v>325</v>
      </c>
      <c r="B359" s="5">
        <f t="shared" si="6"/>
        <v>1468.27</v>
      </c>
    </row>
    <row r="360" spans="1:2">
      <c r="A360" s="51">
        <v>326</v>
      </c>
      <c r="B360" s="5">
        <f t="shared" si="6"/>
        <v>1472.76</v>
      </c>
    </row>
    <row r="361" spans="1:2">
      <c r="A361" s="51">
        <v>327</v>
      </c>
      <c r="B361" s="5">
        <f t="shared" si="6"/>
        <v>1477.25</v>
      </c>
    </row>
    <row r="362" spans="1:2">
      <c r="A362" s="51">
        <v>328</v>
      </c>
      <c r="B362" s="5">
        <f t="shared" si="6"/>
        <v>1481.74</v>
      </c>
    </row>
    <row r="363" spans="1:2">
      <c r="A363" s="51">
        <v>329</v>
      </c>
      <c r="B363" s="5">
        <f t="shared" si="6"/>
        <v>1486.23</v>
      </c>
    </row>
    <row r="364" spans="1:2">
      <c r="A364" s="51">
        <v>330</v>
      </c>
      <c r="B364" s="5">
        <f t="shared" si="6"/>
        <v>1490.72</v>
      </c>
    </row>
    <row r="365" spans="1:2">
      <c r="A365" s="51">
        <v>331</v>
      </c>
      <c r="B365" s="5">
        <f t="shared" si="6"/>
        <v>1495.21</v>
      </c>
    </row>
    <row r="366" spans="1:2">
      <c r="A366" s="51">
        <v>332</v>
      </c>
      <c r="B366" s="5">
        <f t="shared" si="6"/>
        <v>1499.7</v>
      </c>
    </row>
    <row r="367" spans="1:2">
      <c r="A367" s="51">
        <v>333</v>
      </c>
      <c r="B367" s="5">
        <f t="shared" si="6"/>
        <v>1504.19</v>
      </c>
    </row>
    <row r="368" spans="1:2">
      <c r="A368" s="51">
        <v>334</v>
      </c>
      <c r="B368" s="5">
        <f t="shared" si="6"/>
        <v>1508.68</v>
      </c>
    </row>
    <row r="369" spans="1:2">
      <c r="A369" s="51">
        <v>335</v>
      </c>
      <c r="B369" s="5">
        <f t="shared" si="6"/>
        <v>1513.17</v>
      </c>
    </row>
    <row r="370" spans="1:2">
      <c r="A370" s="51">
        <v>336</v>
      </c>
      <c r="B370" s="5">
        <f t="shared" si="6"/>
        <v>1517.66</v>
      </c>
    </row>
    <row r="371" spans="1:2">
      <c r="A371" s="51">
        <v>337</v>
      </c>
      <c r="B371" s="5">
        <f t="shared" si="6"/>
        <v>1522.15</v>
      </c>
    </row>
    <row r="372" spans="1:2">
      <c r="A372" s="51">
        <v>338</v>
      </c>
      <c r="B372" s="5">
        <f t="shared" si="6"/>
        <v>1526.64</v>
      </c>
    </row>
    <row r="373" spans="1:2">
      <c r="A373" s="51">
        <v>339</v>
      </c>
      <c r="B373" s="5">
        <f t="shared" si="6"/>
        <v>1531.13</v>
      </c>
    </row>
    <row r="374" spans="1:2">
      <c r="A374" s="51">
        <v>340</v>
      </c>
      <c r="B374" s="5">
        <f t="shared" si="6"/>
        <v>1535.6200000000001</v>
      </c>
    </row>
    <row r="375" spans="1:2">
      <c r="A375" s="51">
        <v>341</v>
      </c>
      <c r="B375" s="5">
        <f t="shared" si="6"/>
        <v>1540.1100000000001</v>
      </c>
    </row>
    <row r="376" spans="1:2">
      <c r="A376" s="51">
        <v>342</v>
      </c>
      <c r="B376" s="5">
        <f t="shared" si="6"/>
        <v>1544.6000000000001</v>
      </c>
    </row>
    <row r="377" spans="1:2">
      <c r="A377" s="51">
        <v>343</v>
      </c>
      <c r="B377" s="5">
        <f t="shared" si="6"/>
        <v>1549.0900000000001</v>
      </c>
    </row>
    <row r="378" spans="1:2">
      <c r="A378" s="51">
        <v>344</v>
      </c>
      <c r="B378" s="5">
        <f t="shared" si="6"/>
        <v>1553.5800000000002</v>
      </c>
    </row>
    <row r="379" spans="1:2">
      <c r="A379" s="51">
        <v>345</v>
      </c>
      <c r="B379" s="5">
        <f t="shared" si="6"/>
        <v>1558.0700000000002</v>
      </c>
    </row>
    <row r="380" spans="1:2">
      <c r="A380" s="51">
        <v>346</v>
      </c>
      <c r="B380" s="5">
        <f t="shared" si="6"/>
        <v>1562.5600000000002</v>
      </c>
    </row>
    <row r="381" spans="1:2">
      <c r="A381" s="51">
        <v>347</v>
      </c>
      <c r="B381" s="5">
        <f t="shared" si="6"/>
        <v>1567.05</v>
      </c>
    </row>
    <row r="382" spans="1:2">
      <c r="A382" s="51">
        <v>348</v>
      </c>
      <c r="B382" s="5">
        <f t="shared" si="6"/>
        <v>1571.54</v>
      </c>
    </row>
    <row r="383" spans="1:2">
      <c r="A383" s="51">
        <v>349</v>
      </c>
      <c r="B383" s="5">
        <f t="shared" si="6"/>
        <v>1576.03</v>
      </c>
    </row>
    <row r="384" spans="1:2">
      <c r="A384" s="51">
        <v>350</v>
      </c>
      <c r="B384" s="5">
        <f t="shared" si="6"/>
        <v>1580.52</v>
      </c>
    </row>
    <row r="385" spans="1:2">
      <c r="A385" s="51">
        <v>351</v>
      </c>
      <c r="B385" s="5">
        <f t="shared" si="6"/>
        <v>1585.01</v>
      </c>
    </row>
    <row r="386" spans="1:2">
      <c r="A386" s="51">
        <v>352</v>
      </c>
      <c r="B386" s="5">
        <f t="shared" si="6"/>
        <v>1589.5</v>
      </c>
    </row>
    <row r="387" spans="1:2">
      <c r="A387" s="51">
        <v>353</v>
      </c>
      <c r="B387" s="5">
        <f t="shared" si="6"/>
        <v>1593.99</v>
      </c>
    </row>
    <row r="388" spans="1:2">
      <c r="A388" s="51">
        <v>354</v>
      </c>
      <c r="B388" s="5">
        <f t="shared" si="6"/>
        <v>1598.48</v>
      </c>
    </row>
    <row r="389" spans="1:2">
      <c r="A389" s="51">
        <v>355</v>
      </c>
      <c r="B389" s="5">
        <f t="shared" si="6"/>
        <v>1602.97</v>
      </c>
    </row>
    <row r="390" spans="1:2">
      <c r="A390" s="51">
        <v>356</v>
      </c>
      <c r="B390" s="5">
        <f t="shared" si="6"/>
        <v>1607.46</v>
      </c>
    </row>
    <row r="391" spans="1:2">
      <c r="A391" s="51">
        <v>357</v>
      </c>
      <c r="B391" s="5">
        <f t="shared" si="6"/>
        <v>1611.95</v>
      </c>
    </row>
    <row r="392" spans="1:2">
      <c r="A392" s="51">
        <v>358</v>
      </c>
      <c r="B392" s="5">
        <f t="shared" si="6"/>
        <v>1616.44</v>
      </c>
    </row>
    <row r="393" spans="1:2">
      <c r="A393" s="51">
        <v>359</v>
      </c>
      <c r="B393" s="5">
        <f t="shared" si="6"/>
        <v>1620.93</v>
      </c>
    </row>
    <row r="394" spans="1:2">
      <c r="A394" s="51">
        <v>360</v>
      </c>
      <c r="B394" s="5">
        <f t="shared" si="6"/>
        <v>1625.42</v>
      </c>
    </row>
    <row r="395" spans="1:2">
      <c r="A395" s="51">
        <v>361</v>
      </c>
      <c r="B395" s="5">
        <f t="shared" si="6"/>
        <v>1629.91</v>
      </c>
    </row>
    <row r="396" spans="1:2">
      <c r="A396" s="51">
        <v>362</v>
      </c>
      <c r="B396" s="5">
        <f t="shared" si="6"/>
        <v>1634.4</v>
      </c>
    </row>
    <row r="397" spans="1:2">
      <c r="A397" s="51">
        <v>363</v>
      </c>
      <c r="B397" s="5">
        <f t="shared" si="6"/>
        <v>1638.89</v>
      </c>
    </row>
    <row r="398" spans="1:2">
      <c r="A398" s="51">
        <v>364</v>
      </c>
      <c r="B398" s="5">
        <f t="shared" si="6"/>
        <v>1643.38</v>
      </c>
    </row>
    <row r="399" spans="1:2">
      <c r="A399" s="51">
        <v>365</v>
      </c>
      <c r="B399" s="5">
        <f t="shared" si="6"/>
        <v>1647.8700000000001</v>
      </c>
    </row>
    <row r="400" spans="1:2">
      <c r="A400" s="51">
        <v>366</v>
      </c>
      <c r="B400" s="5">
        <f t="shared" si="6"/>
        <v>1652.3600000000001</v>
      </c>
    </row>
    <row r="401" spans="1:2">
      <c r="A401" s="51">
        <v>367</v>
      </c>
      <c r="B401" s="5">
        <f t="shared" si="6"/>
        <v>1656.8500000000001</v>
      </c>
    </row>
    <row r="402" spans="1:2">
      <c r="A402" s="51">
        <v>368</v>
      </c>
      <c r="B402" s="5">
        <f t="shared" si="6"/>
        <v>1661.3400000000001</v>
      </c>
    </row>
    <row r="403" spans="1:2">
      <c r="A403" s="51">
        <v>369</v>
      </c>
      <c r="B403" s="5">
        <f t="shared" si="6"/>
        <v>1665.8300000000002</v>
      </c>
    </row>
    <row r="404" spans="1:2">
      <c r="A404" s="51">
        <v>370</v>
      </c>
      <c r="B404" s="5">
        <f t="shared" si="6"/>
        <v>1670.3200000000002</v>
      </c>
    </row>
    <row r="405" spans="1:2">
      <c r="A405" s="51">
        <v>371</v>
      </c>
      <c r="B405" s="5">
        <f t="shared" si="6"/>
        <v>1674.8100000000002</v>
      </c>
    </row>
    <row r="406" spans="1:2">
      <c r="A406" s="51">
        <v>372</v>
      </c>
      <c r="B406" s="5">
        <f t="shared" si="6"/>
        <v>1679.3000000000002</v>
      </c>
    </row>
    <row r="407" spans="1:2">
      <c r="A407" s="51">
        <v>373</v>
      </c>
      <c r="B407" s="5">
        <f t="shared" si="6"/>
        <v>1683.79</v>
      </c>
    </row>
    <row r="408" spans="1:2">
      <c r="A408" s="51">
        <v>374</v>
      </c>
      <c r="B408" s="5">
        <f t="shared" si="6"/>
        <v>1688.28</v>
      </c>
    </row>
    <row r="409" spans="1:2">
      <c r="A409" s="51">
        <v>375</v>
      </c>
      <c r="B409" s="5">
        <f t="shared" si="6"/>
        <v>1692.77</v>
      </c>
    </row>
    <row r="410" spans="1:2">
      <c r="A410" s="51">
        <v>376</v>
      </c>
      <c r="B410" s="5">
        <f t="shared" si="6"/>
        <v>1697.26</v>
      </c>
    </row>
    <row r="411" spans="1:2">
      <c r="A411" s="51">
        <v>377</v>
      </c>
      <c r="B411" s="5">
        <f t="shared" si="6"/>
        <v>1701.75</v>
      </c>
    </row>
    <row r="412" spans="1:2">
      <c r="A412" s="51">
        <v>378</v>
      </c>
      <c r="B412" s="5">
        <f t="shared" si="6"/>
        <v>1706.24</v>
      </c>
    </row>
    <row r="413" spans="1:2">
      <c r="A413" s="51">
        <v>379</v>
      </c>
      <c r="B413" s="5">
        <f t="shared" si="6"/>
        <v>1710.73</v>
      </c>
    </row>
    <row r="414" spans="1:2">
      <c r="A414" s="51">
        <v>380</v>
      </c>
      <c r="B414" s="5">
        <f t="shared" si="6"/>
        <v>1715.22</v>
      </c>
    </row>
    <row r="415" spans="1:2">
      <c r="A415" s="51">
        <v>381</v>
      </c>
      <c r="B415" s="5">
        <f t="shared" si="6"/>
        <v>1719.71</v>
      </c>
    </row>
    <row r="416" spans="1:2">
      <c r="A416" s="51">
        <v>382</v>
      </c>
      <c r="B416" s="5">
        <f t="shared" si="6"/>
        <v>1724.2</v>
      </c>
    </row>
    <row r="417" spans="1:2">
      <c r="A417" s="51">
        <v>383</v>
      </c>
      <c r="B417" s="5">
        <f t="shared" si="6"/>
        <v>1728.69</v>
      </c>
    </row>
    <row r="418" spans="1:2">
      <c r="A418" s="51">
        <v>384</v>
      </c>
      <c r="B418" s="5">
        <f t="shared" si="6"/>
        <v>1733.18</v>
      </c>
    </row>
    <row r="419" spans="1:2">
      <c r="A419" s="51">
        <v>385</v>
      </c>
      <c r="B419" s="5">
        <f t="shared" si="6"/>
        <v>1737.67</v>
      </c>
    </row>
    <row r="420" spans="1:2">
      <c r="A420" s="51">
        <v>386</v>
      </c>
      <c r="B420" s="5">
        <f t="shared" ref="B420:B483" si="7">$B$27+((A420-1)*$B$28)</f>
        <v>1742.16</v>
      </c>
    </row>
    <row r="421" spans="1:2">
      <c r="A421" s="51">
        <v>387</v>
      </c>
      <c r="B421" s="5">
        <f t="shared" si="7"/>
        <v>1746.65</v>
      </c>
    </row>
    <row r="422" spans="1:2">
      <c r="A422" s="51">
        <v>388</v>
      </c>
      <c r="B422" s="5">
        <f t="shared" si="7"/>
        <v>1751.14</v>
      </c>
    </row>
    <row r="423" spans="1:2">
      <c r="A423" s="51">
        <v>389</v>
      </c>
      <c r="B423" s="5">
        <f t="shared" si="7"/>
        <v>1755.63</v>
      </c>
    </row>
    <row r="424" spans="1:2">
      <c r="A424" s="51">
        <v>390</v>
      </c>
      <c r="B424" s="5">
        <f t="shared" si="7"/>
        <v>1760.1200000000001</v>
      </c>
    </row>
    <row r="425" spans="1:2">
      <c r="A425" s="51">
        <v>391</v>
      </c>
      <c r="B425" s="5">
        <f t="shared" si="7"/>
        <v>1764.6100000000001</v>
      </c>
    </row>
    <row r="426" spans="1:2">
      <c r="A426" s="51">
        <v>392</v>
      </c>
      <c r="B426" s="5">
        <f t="shared" si="7"/>
        <v>1769.1000000000001</v>
      </c>
    </row>
    <row r="427" spans="1:2">
      <c r="A427" s="51">
        <v>393</v>
      </c>
      <c r="B427" s="5">
        <f t="shared" si="7"/>
        <v>1773.5900000000001</v>
      </c>
    </row>
    <row r="428" spans="1:2">
      <c r="A428" s="51">
        <v>394</v>
      </c>
      <c r="B428" s="5">
        <f t="shared" si="7"/>
        <v>1778.0800000000002</v>
      </c>
    </row>
    <row r="429" spans="1:2">
      <c r="A429" s="51">
        <v>395</v>
      </c>
      <c r="B429" s="5">
        <f t="shared" si="7"/>
        <v>1782.5700000000002</v>
      </c>
    </row>
    <row r="430" spans="1:2">
      <c r="A430" s="51">
        <v>396</v>
      </c>
      <c r="B430" s="5">
        <f t="shared" si="7"/>
        <v>1787.0600000000002</v>
      </c>
    </row>
    <row r="431" spans="1:2">
      <c r="A431" s="51">
        <v>397</v>
      </c>
      <c r="B431" s="5">
        <f t="shared" si="7"/>
        <v>1791.5500000000002</v>
      </c>
    </row>
    <row r="432" spans="1:2">
      <c r="A432" s="51">
        <v>398</v>
      </c>
      <c r="B432" s="5">
        <f t="shared" si="7"/>
        <v>1796.04</v>
      </c>
    </row>
    <row r="433" spans="1:2">
      <c r="A433" s="51">
        <v>399</v>
      </c>
      <c r="B433" s="5">
        <f t="shared" si="7"/>
        <v>1800.53</v>
      </c>
    </row>
    <row r="434" spans="1:2">
      <c r="A434" s="51">
        <v>400</v>
      </c>
      <c r="B434" s="5">
        <f t="shared" si="7"/>
        <v>1805.02</v>
      </c>
    </row>
    <row r="435" spans="1:2">
      <c r="A435" s="51">
        <v>401</v>
      </c>
      <c r="B435" s="5">
        <f t="shared" si="7"/>
        <v>1809.51</v>
      </c>
    </row>
    <row r="436" spans="1:2">
      <c r="A436" s="51">
        <v>402</v>
      </c>
      <c r="B436" s="5">
        <f t="shared" si="7"/>
        <v>1814</v>
      </c>
    </row>
    <row r="437" spans="1:2">
      <c r="A437" s="51">
        <v>403</v>
      </c>
      <c r="B437" s="5">
        <f t="shared" si="7"/>
        <v>1818.49</v>
      </c>
    </row>
    <row r="438" spans="1:2">
      <c r="A438" s="51">
        <v>404</v>
      </c>
      <c r="B438" s="5">
        <f t="shared" si="7"/>
        <v>1822.98</v>
      </c>
    </row>
    <row r="439" spans="1:2">
      <c r="A439" s="51">
        <v>405</v>
      </c>
      <c r="B439" s="5">
        <f t="shared" si="7"/>
        <v>1827.47</v>
      </c>
    </row>
    <row r="440" spans="1:2">
      <c r="A440" s="51">
        <v>406</v>
      </c>
      <c r="B440" s="5">
        <f t="shared" si="7"/>
        <v>1831.96</v>
      </c>
    </row>
    <row r="441" spans="1:2">
      <c r="A441" s="51">
        <v>407</v>
      </c>
      <c r="B441" s="5">
        <f t="shared" si="7"/>
        <v>1836.45</v>
      </c>
    </row>
    <row r="442" spans="1:2">
      <c r="A442" s="51">
        <v>408</v>
      </c>
      <c r="B442" s="5">
        <f t="shared" si="7"/>
        <v>1840.94</v>
      </c>
    </row>
    <row r="443" spans="1:2">
      <c r="A443" s="51">
        <v>409</v>
      </c>
      <c r="B443" s="5">
        <f t="shared" si="7"/>
        <v>1845.43</v>
      </c>
    </row>
    <row r="444" spans="1:2">
      <c r="A444" s="51">
        <v>410</v>
      </c>
      <c r="B444" s="5">
        <f t="shared" si="7"/>
        <v>1849.92</v>
      </c>
    </row>
    <row r="445" spans="1:2">
      <c r="A445" s="51">
        <v>411</v>
      </c>
      <c r="B445" s="5">
        <f t="shared" si="7"/>
        <v>1854.41</v>
      </c>
    </row>
    <row r="446" spans="1:2">
      <c r="A446" s="51">
        <v>412</v>
      </c>
      <c r="B446" s="5">
        <f t="shared" si="7"/>
        <v>1858.9</v>
      </c>
    </row>
    <row r="447" spans="1:2">
      <c r="A447" s="51">
        <v>413</v>
      </c>
      <c r="B447" s="5">
        <f t="shared" si="7"/>
        <v>1863.39</v>
      </c>
    </row>
    <row r="448" spans="1:2">
      <c r="A448" s="51">
        <v>414</v>
      </c>
      <c r="B448" s="5">
        <f t="shared" si="7"/>
        <v>1867.88</v>
      </c>
    </row>
    <row r="449" spans="1:2">
      <c r="A449" s="51">
        <v>415</v>
      </c>
      <c r="B449" s="5">
        <f t="shared" si="7"/>
        <v>1872.3700000000001</v>
      </c>
    </row>
    <row r="450" spans="1:2">
      <c r="A450" s="51">
        <v>416</v>
      </c>
      <c r="B450" s="5">
        <f t="shared" si="7"/>
        <v>1876.8600000000001</v>
      </c>
    </row>
    <row r="451" spans="1:2">
      <c r="A451" s="51">
        <v>417</v>
      </c>
      <c r="B451" s="5">
        <f t="shared" si="7"/>
        <v>1881.3500000000001</v>
      </c>
    </row>
    <row r="452" spans="1:2">
      <c r="A452" s="51">
        <v>418</v>
      </c>
      <c r="B452" s="5">
        <f t="shared" si="7"/>
        <v>1885.8400000000001</v>
      </c>
    </row>
    <row r="453" spans="1:2">
      <c r="A453" s="51">
        <v>419</v>
      </c>
      <c r="B453" s="5">
        <f t="shared" si="7"/>
        <v>1890.3300000000002</v>
      </c>
    </row>
    <row r="454" spans="1:2">
      <c r="A454" s="51">
        <v>420</v>
      </c>
      <c r="B454" s="5">
        <f t="shared" si="7"/>
        <v>1894.8200000000002</v>
      </c>
    </row>
    <row r="455" spans="1:2">
      <c r="A455" s="51">
        <v>421</v>
      </c>
      <c r="B455" s="5">
        <f t="shared" si="7"/>
        <v>1899.3100000000002</v>
      </c>
    </row>
    <row r="456" spans="1:2">
      <c r="A456" s="51">
        <v>422</v>
      </c>
      <c r="B456" s="5">
        <f t="shared" si="7"/>
        <v>1903.8000000000002</v>
      </c>
    </row>
    <row r="457" spans="1:2">
      <c r="A457" s="51">
        <v>423</v>
      </c>
      <c r="B457" s="5">
        <f t="shared" si="7"/>
        <v>1908.2900000000002</v>
      </c>
    </row>
    <row r="458" spans="1:2">
      <c r="A458" s="51">
        <v>424</v>
      </c>
      <c r="B458" s="5">
        <f t="shared" si="7"/>
        <v>1912.78</v>
      </c>
    </row>
    <row r="459" spans="1:2">
      <c r="A459" s="51">
        <v>425</v>
      </c>
      <c r="B459" s="5">
        <f t="shared" si="7"/>
        <v>1917.27</v>
      </c>
    </row>
    <row r="460" spans="1:2">
      <c r="A460" s="51">
        <v>426</v>
      </c>
      <c r="B460" s="5">
        <f t="shared" si="7"/>
        <v>1921.76</v>
      </c>
    </row>
    <row r="461" spans="1:2">
      <c r="A461" s="51">
        <v>427</v>
      </c>
      <c r="B461" s="5">
        <f t="shared" si="7"/>
        <v>1926.25</v>
      </c>
    </row>
    <row r="462" spans="1:2">
      <c r="A462" s="51">
        <v>428</v>
      </c>
      <c r="B462" s="5">
        <f t="shared" si="7"/>
        <v>1930.74</v>
      </c>
    </row>
    <row r="463" spans="1:2">
      <c r="A463" s="51">
        <v>429</v>
      </c>
      <c r="B463" s="5">
        <f t="shared" si="7"/>
        <v>1935.23</v>
      </c>
    </row>
    <row r="464" spans="1:2">
      <c r="A464" s="51">
        <v>430</v>
      </c>
      <c r="B464" s="5">
        <f t="shared" si="7"/>
        <v>1939.72</v>
      </c>
    </row>
    <row r="465" spans="1:2">
      <c r="A465" s="51">
        <v>431</v>
      </c>
      <c r="B465" s="5">
        <f t="shared" si="7"/>
        <v>1944.21</v>
      </c>
    </row>
    <row r="466" spans="1:2">
      <c r="A466" s="51">
        <v>432</v>
      </c>
      <c r="B466" s="5">
        <f t="shared" si="7"/>
        <v>1948.7</v>
      </c>
    </row>
    <row r="467" spans="1:2">
      <c r="A467" s="51">
        <v>433</v>
      </c>
      <c r="B467" s="5">
        <f t="shared" si="7"/>
        <v>1953.19</v>
      </c>
    </row>
    <row r="468" spans="1:2">
      <c r="A468" s="51">
        <v>434</v>
      </c>
      <c r="B468" s="5">
        <f t="shared" si="7"/>
        <v>1957.68</v>
      </c>
    </row>
    <row r="469" spans="1:2">
      <c r="A469" s="51">
        <v>435</v>
      </c>
      <c r="B469" s="5">
        <f t="shared" si="7"/>
        <v>1962.17</v>
      </c>
    </row>
    <row r="470" spans="1:2">
      <c r="A470" s="51">
        <v>436</v>
      </c>
      <c r="B470" s="5">
        <f t="shared" si="7"/>
        <v>1966.66</v>
      </c>
    </row>
    <row r="471" spans="1:2">
      <c r="A471" s="51">
        <v>437</v>
      </c>
      <c r="B471" s="5">
        <f t="shared" si="7"/>
        <v>1971.15</v>
      </c>
    </row>
    <row r="472" spans="1:2">
      <c r="A472" s="51">
        <v>438</v>
      </c>
      <c r="B472" s="5">
        <f t="shared" si="7"/>
        <v>1975.64</v>
      </c>
    </row>
    <row r="473" spans="1:2">
      <c r="A473" s="51">
        <v>439</v>
      </c>
      <c r="B473" s="5">
        <f t="shared" si="7"/>
        <v>1980.13</v>
      </c>
    </row>
    <row r="474" spans="1:2">
      <c r="A474" s="51">
        <v>440</v>
      </c>
      <c r="B474" s="5">
        <f t="shared" si="7"/>
        <v>1984.6200000000001</v>
      </c>
    </row>
    <row r="475" spans="1:2">
      <c r="A475" s="51">
        <v>441</v>
      </c>
      <c r="B475" s="5">
        <f t="shared" si="7"/>
        <v>1989.1100000000001</v>
      </c>
    </row>
    <row r="476" spans="1:2">
      <c r="A476" s="51">
        <v>442</v>
      </c>
      <c r="B476" s="5">
        <f t="shared" si="7"/>
        <v>1993.6000000000001</v>
      </c>
    </row>
    <row r="477" spans="1:2">
      <c r="A477" s="51">
        <v>443</v>
      </c>
      <c r="B477" s="5">
        <f t="shared" si="7"/>
        <v>1998.0900000000001</v>
      </c>
    </row>
    <row r="478" spans="1:2">
      <c r="A478" s="51">
        <v>444</v>
      </c>
      <c r="B478" s="5">
        <f t="shared" si="7"/>
        <v>2002.5800000000002</v>
      </c>
    </row>
    <row r="479" spans="1:2">
      <c r="A479" s="51">
        <v>445</v>
      </c>
      <c r="B479" s="5">
        <f t="shared" si="7"/>
        <v>2007.0700000000002</v>
      </c>
    </row>
    <row r="480" spans="1:2">
      <c r="A480" s="51">
        <v>446</v>
      </c>
      <c r="B480" s="5">
        <f t="shared" si="7"/>
        <v>2011.5600000000002</v>
      </c>
    </row>
    <row r="481" spans="1:2">
      <c r="A481" s="51">
        <v>447</v>
      </c>
      <c r="B481" s="5">
        <f t="shared" si="7"/>
        <v>2016.0500000000002</v>
      </c>
    </row>
    <row r="482" spans="1:2">
      <c r="A482" s="51">
        <v>448</v>
      </c>
      <c r="B482" s="5">
        <f t="shared" si="7"/>
        <v>2020.5400000000002</v>
      </c>
    </row>
    <row r="483" spans="1:2">
      <c r="A483" s="51">
        <v>449</v>
      </c>
      <c r="B483" s="5">
        <f t="shared" si="7"/>
        <v>2025.03</v>
      </c>
    </row>
    <row r="484" spans="1:2">
      <c r="A484" s="51">
        <v>450</v>
      </c>
      <c r="B484" s="5">
        <f t="shared" ref="B484:B547" si="8">$B$27+((A484-1)*$B$28)</f>
        <v>2029.52</v>
      </c>
    </row>
    <row r="485" spans="1:2">
      <c r="A485" s="51">
        <v>451</v>
      </c>
      <c r="B485" s="5">
        <f t="shared" si="8"/>
        <v>2034.01</v>
      </c>
    </row>
    <row r="486" spans="1:2">
      <c r="A486" s="51">
        <v>452</v>
      </c>
      <c r="B486" s="5">
        <f t="shared" si="8"/>
        <v>2038.5</v>
      </c>
    </row>
    <row r="487" spans="1:2">
      <c r="A487" s="51">
        <v>453</v>
      </c>
      <c r="B487" s="5">
        <f t="shared" si="8"/>
        <v>2042.99</v>
      </c>
    </row>
    <row r="488" spans="1:2">
      <c r="A488" s="51">
        <v>454</v>
      </c>
      <c r="B488" s="5">
        <f t="shared" si="8"/>
        <v>2047.48</v>
      </c>
    </row>
    <row r="489" spans="1:2">
      <c r="A489" s="51">
        <v>455</v>
      </c>
      <c r="B489" s="5">
        <f t="shared" si="8"/>
        <v>2051.9700000000003</v>
      </c>
    </row>
    <row r="490" spans="1:2">
      <c r="A490" s="51">
        <v>456</v>
      </c>
      <c r="B490" s="5">
        <f t="shared" si="8"/>
        <v>2056.46</v>
      </c>
    </row>
    <row r="491" spans="1:2">
      <c r="A491" s="51">
        <v>457</v>
      </c>
      <c r="B491" s="5">
        <f t="shared" si="8"/>
        <v>2060.9500000000003</v>
      </c>
    </row>
    <row r="492" spans="1:2">
      <c r="A492" s="51">
        <v>458</v>
      </c>
      <c r="B492" s="5">
        <f t="shared" si="8"/>
        <v>2065.4400000000005</v>
      </c>
    </row>
    <row r="493" spans="1:2">
      <c r="A493" s="51">
        <v>459</v>
      </c>
      <c r="B493" s="5">
        <f t="shared" si="8"/>
        <v>2069.9300000000003</v>
      </c>
    </row>
    <row r="494" spans="1:2">
      <c r="A494" s="51">
        <v>460</v>
      </c>
      <c r="B494" s="5">
        <f t="shared" si="8"/>
        <v>2074.4200000000005</v>
      </c>
    </row>
    <row r="495" spans="1:2">
      <c r="A495" s="51">
        <v>461</v>
      </c>
      <c r="B495" s="5">
        <f t="shared" si="8"/>
        <v>2078.9100000000003</v>
      </c>
    </row>
    <row r="496" spans="1:2">
      <c r="A496" s="51">
        <v>462</v>
      </c>
      <c r="B496" s="5">
        <f t="shared" si="8"/>
        <v>2083.4</v>
      </c>
    </row>
    <row r="497" spans="1:2">
      <c r="A497" s="51">
        <v>463</v>
      </c>
      <c r="B497" s="5">
        <f t="shared" si="8"/>
        <v>2087.8900000000003</v>
      </c>
    </row>
    <row r="498" spans="1:2">
      <c r="A498" s="51">
        <v>464</v>
      </c>
      <c r="B498" s="5">
        <f t="shared" si="8"/>
        <v>2092.38</v>
      </c>
    </row>
    <row r="499" spans="1:2">
      <c r="A499" s="51">
        <v>465</v>
      </c>
      <c r="B499" s="5">
        <f t="shared" si="8"/>
        <v>2096.8700000000003</v>
      </c>
    </row>
    <row r="500" spans="1:2">
      <c r="A500" s="51">
        <v>466</v>
      </c>
      <c r="B500" s="5">
        <f t="shared" si="8"/>
        <v>2101.36</v>
      </c>
    </row>
    <row r="501" spans="1:2">
      <c r="A501" s="51">
        <v>467</v>
      </c>
      <c r="B501" s="5">
        <f t="shared" si="8"/>
        <v>2105.8500000000004</v>
      </c>
    </row>
    <row r="502" spans="1:2">
      <c r="A502" s="51">
        <v>468</v>
      </c>
      <c r="B502" s="5">
        <f t="shared" si="8"/>
        <v>2110.34</v>
      </c>
    </row>
    <row r="503" spans="1:2">
      <c r="A503" s="51">
        <v>469</v>
      </c>
      <c r="B503" s="5">
        <f t="shared" si="8"/>
        <v>2114.8300000000004</v>
      </c>
    </row>
    <row r="504" spans="1:2">
      <c r="A504" s="51">
        <v>470</v>
      </c>
      <c r="B504" s="5">
        <f t="shared" si="8"/>
        <v>2119.3200000000002</v>
      </c>
    </row>
    <row r="505" spans="1:2">
      <c r="A505" s="51">
        <v>471</v>
      </c>
      <c r="B505" s="5">
        <f t="shared" si="8"/>
        <v>2123.8100000000004</v>
      </c>
    </row>
    <row r="506" spans="1:2">
      <c r="A506" s="51">
        <v>472</v>
      </c>
      <c r="B506" s="5">
        <f t="shared" si="8"/>
        <v>2128.3000000000002</v>
      </c>
    </row>
    <row r="507" spans="1:2">
      <c r="A507" s="51">
        <v>473</v>
      </c>
      <c r="B507" s="5">
        <f t="shared" si="8"/>
        <v>2132.7900000000004</v>
      </c>
    </row>
    <row r="508" spans="1:2">
      <c r="A508" s="51">
        <v>474</v>
      </c>
      <c r="B508" s="5">
        <f t="shared" si="8"/>
        <v>2137.2800000000002</v>
      </c>
    </row>
    <row r="509" spans="1:2">
      <c r="A509" s="51">
        <v>475</v>
      </c>
      <c r="B509" s="5">
        <f t="shared" si="8"/>
        <v>2141.7700000000004</v>
      </c>
    </row>
    <row r="510" spans="1:2">
      <c r="A510" s="51">
        <v>476</v>
      </c>
      <c r="B510" s="5">
        <f t="shared" si="8"/>
        <v>2146.2600000000002</v>
      </c>
    </row>
    <row r="511" spans="1:2">
      <c r="A511" s="51">
        <v>477</v>
      </c>
      <c r="B511" s="5">
        <f t="shared" si="8"/>
        <v>2150.7500000000005</v>
      </c>
    </row>
    <row r="512" spans="1:2">
      <c r="A512" s="51">
        <v>478</v>
      </c>
      <c r="B512" s="5">
        <f t="shared" si="8"/>
        <v>2155.2400000000002</v>
      </c>
    </row>
    <row r="513" spans="1:2">
      <c r="A513" s="51">
        <v>479</v>
      </c>
      <c r="B513" s="5">
        <f t="shared" si="8"/>
        <v>2159.7300000000005</v>
      </c>
    </row>
    <row r="514" spans="1:2">
      <c r="A514" s="51">
        <v>480</v>
      </c>
      <c r="B514" s="5">
        <f t="shared" si="8"/>
        <v>2164.2200000000003</v>
      </c>
    </row>
    <row r="515" spans="1:2">
      <c r="A515" s="51">
        <v>481</v>
      </c>
      <c r="B515" s="5">
        <f t="shared" si="8"/>
        <v>2168.7100000000005</v>
      </c>
    </row>
    <row r="516" spans="1:2">
      <c r="A516" s="51">
        <v>482</v>
      </c>
      <c r="B516" s="5">
        <f t="shared" si="8"/>
        <v>2173.2000000000003</v>
      </c>
    </row>
    <row r="517" spans="1:2">
      <c r="A517" s="51">
        <v>483</v>
      </c>
      <c r="B517" s="5">
        <f t="shared" si="8"/>
        <v>2177.6900000000005</v>
      </c>
    </row>
    <row r="518" spans="1:2">
      <c r="A518" s="51">
        <v>484</v>
      </c>
      <c r="B518" s="5">
        <f t="shared" si="8"/>
        <v>2182.1800000000003</v>
      </c>
    </row>
    <row r="519" spans="1:2">
      <c r="A519" s="51">
        <v>485</v>
      </c>
      <c r="B519" s="5">
        <f t="shared" si="8"/>
        <v>2186.6700000000005</v>
      </c>
    </row>
    <row r="520" spans="1:2">
      <c r="A520" s="51">
        <v>486</v>
      </c>
      <c r="B520" s="5">
        <f t="shared" si="8"/>
        <v>2191.1600000000003</v>
      </c>
    </row>
    <row r="521" spans="1:2">
      <c r="A521" s="51">
        <v>487</v>
      </c>
      <c r="B521" s="5">
        <f t="shared" si="8"/>
        <v>2195.6500000000005</v>
      </c>
    </row>
    <row r="522" spans="1:2">
      <c r="A522" s="51">
        <v>488</v>
      </c>
      <c r="B522" s="5">
        <f t="shared" si="8"/>
        <v>2200.1400000000003</v>
      </c>
    </row>
    <row r="523" spans="1:2">
      <c r="A523" s="51">
        <v>489</v>
      </c>
      <c r="B523" s="5">
        <f t="shared" si="8"/>
        <v>2204.63</v>
      </c>
    </row>
    <row r="524" spans="1:2">
      <c r="A524" s="51">
        <v>490</v>
      </c>
      <c r="B524" s="5">
        <f t="shared" si="8"/>
        <v>2209.1200000000003</v>
      </c>
    </row>
    <row r="525" spans="1:2">
      <c r="A525" s="51">
        <v>491</v>
      </c>
      <c r="B525" s="5">
        <f t="shared" si="8"/>
        <v>2213.61</v>
      </c>
    </row>
    <row r="526" spans="1:2">
      <c r="A526" s="51">
        <v>492</v>
      </c>
      <c r="B526" s="5">
        <f t="shared" si="8"/>
        <v>2218.1000000000004</v>
      </c>
    </row>
    <row r="527" spans="1:2">
      <c r="A527" s="51">
        <v>493</v>
      </c>
      <c r="B527" s="5">
        <f t="shared" si="8"/>
        <v>2222.59</v>
      </c>
    </row>
    <row r="528" spans="1:2">
      <c r="A528" s="51">
        <v>494</v>
      </c>
      <c r="B528" s="5">
        <f t="shared" si="8"/>
        <v>2227.0800000000004</v>
      </c>
    </row>
    <row r="529" spans="1:2">
      <c r="A529" s="51">
        <v>495</v>
      </c>
      <c r="B529" s="5">
        <f t="shared" si="8"/>
        <v>2231.5700000000002</v>
      </c>
    </row>
    <row r="530" spans="1:2">
      <c r="A530" s="51">
        <v>496</v>
      </c>
      <c r="B530" s="5">
        <f t="shared" si="8"/>
        <v>2236.0600000000004</v>
      </c>
    </row>
    <row r="531" spans="1:2">
      <c r="A531" s="51">
        <v>497</v>
      </c>
      <c r="B531" s="5">
        <f t="shared" si="8"/>
        <v>2240.5500000000002</v>
      </c>
    </row>
    <row r="532" spans="1:2">
      <c r="A532" s="51">
        <v>498</v>
      </c>
      <c r="B532" s="5">
        <f t="shared" si="8"/>
        <v>2245.0400000000004</v>
      </c>
    </row>
    <row r="533" spans="1:2">
      <c r="A533" s="51">
        <v>499</v>
      </c>
      <c r="B533" s="5">
        <f t="shared" si="8"/>
        <v>2249.5300000000002</v>
      </c>
    </row>
    <row r="534" spans="1:2">
      <c r="A534" s="51">
        <v>500</v>
      </c>
      <c r="B534" s="5">
        <f t="shared" si="8"/>
        <v>2254.0200000000004</v>
      </c>
    </row>
    <row r="535" spans="1:2">
      <c r="A535" s="51">
        <v>501</v>
      </c>
      <c r="B535" s="5">
        <f t="shared" si="8"/>
        <v>2258.5100000000002</v>
      </c>
    </row>
    <row r="536" spans="1:2">
      <c r="A536" s="51">
        <v>502</v>
      </c>
      <c r="B536" s="5">
        <f t="shared" si="8"/>
        <v>2263.0000000000005</v>
      </c>
    </row>
    <row r="537" spans="1:2">
      <c r="A537" s="51">
        <v>503</v>
      </c>
      <c r="B537" s="5">
        <f t="shared" si="8"/>
        <v>2267.4900000000002</v>
      </c>
    </row>
    <row r="538" spans="1:2">
      <c r="A538" s="51">
        <v>504</v>
      </c>
      <c r="B538" s="5">
        <f t="shared" si="8"/>
        <v>2271.9800000000005</v>
      </c>
    </row>
    <row r="539" spans="1:2">
      <c r="A539" s="51">
        <v>505</v>
      </c>
      <c r="B539" s="5">
        <f t="shared" si="8"/>
        <v>2276.4700000000003</v>
      </c>
    </row>
    <row r="540" spans="1:2">
      <c r="A540" s="51">
        <v>506</v>
      </c>
      <c r="B540" s="5">
        <f t="shared" si="8"/>
        <v>2280.9600000000005</v>
      </c>
    </row>
    <row r="541" spans="1:2">
      <c r="A541" s="51">
        <v>507</v>
      </c>
      <c r="B541" s="5">
        <f t="shared" si="8"/>
        <v>2285.4500000000003</v>
      </c>
    </row>
    <row r="542" spans="1:2">
      <c r="A542" s="51">
        <v>508</v>
      </c>
      <c r="B542" s="5">
        <f t="shared" si="8"/>
        <v>2289.9400000000005</v>
      </c>
    </row>
    <row r="543" spans="1:2">
      <c r="A543" s="51">
        <v>509</v>
      </c>
      <c r="B543" s="5">
        <f t="shared" si="8"/>
        <v>2294.4300000000003</v>
      </c>
    </row>
    <row r="544" spans="1:2">
      <c r="A544" s="51">
        <v>510</v>
      </c>
      <c r="B544" s="5">
        <f t="shared" si="8"/>
        <v>2298.9200000000005</v>
      </c>
    </row>
    <row r="545" spans="1:2">
      <c r="A545" s="51">
        <v>511</v>
      </c>
      <c r="B545" s="5">
        <f t="shared" si="8"/>
        <v>2303.4100000000003</v>
      </c>
    </row>
    <row r="546" spans="1:2">
      <c r="A546" s="51">
        <v>512</v>
      </c>
      <c r="B546" s="5">
        <f t="shared" si="8"/>
        <v>2307.9000000000005</v>
      </c>
    </row>
    <row r="547" spans="1:2">
      <c r="A547" s="51">
        <v>513</v>
      </c>
      <c r="B547" s="5">
        <f t="shared" si="8"/>
        <v>2312.3900000000003</v>
      </c>
    </row>
    <row r="548" spans="1:2">
      <c r="A548" s="51">
        <v>514</v>
      </c>
      <c r="B548" s="5">
        <f t="shared" ref="B548:B607" si="9">$B$27+((A548-1)*$B$28)</f>
        <v>2316.88</v>
      </c>
    </row>
    <row r="549" spans="1:2">
      <c r="A549" s="51">
        <v>515</v>
      </c>
      <c r="B549" s="5">
        <f t="shared" si="9"/>
        <v>2321.3700000000003</v>
      </c>
    </row>
    <row r="550" spans="1:2">
      <c r="A550" s="51">
        <v>516</v>
      </c>
      <c r="B550" s="5">
        <f t="shared" si="9"/>
        <v>2325.86</v>
      </c>
    </row>
    <row r="551" spans="1:2">
      <c r="A551" s="51">
        <v>517</v>
      </c>
      <c r="B551" s="5">
        <f t="shared" si="9"/>
        <v>2330.3500000000004</v>
      </c>
    </row>
    <row r="552" spans="1:2">
      <c r="A552" s="51">
        <v>518</v>
      </c>
      <c r="B552" s="5">
        <f t="shared" si="9"/>
        <v>2334.84</v>
      </c>
    </row>
    <row r="553" spans="1:2">
      <c r="A553" s="51">
        <v>519</v>
      </c>
      <c r="B553" s="5">
        <f t="shared" si="9"/>
        <v>2339.3300000000004</v>
      </c>
    </row>
    <row r="554" spans="1:2">
      <c r="A554" s="51">
        <v>520</v>
      </c>
      <c r="B554" s="5">
        <f t="shared" si="9"/>
        <v>2343.8200000000002</v>
      </c>
    </row>
    <row r="555" spans="1:2">
      <c r="A555" s="51">
        <v>521</v>
      </c>
      <c r="B555" s="5">
        <f t="shared" si="9"/>
        <v>2348.3100000000004</v>
      </c>
    </row>
    <row r="556" spans="1:2">
      <c r="A556" s="51">
        <v>522</v>
      </c>
      <c r="B556" s="5">
        <f t="shared" si="9"/>
        <v>2352.8000000000002</v>
      </c>
    </row>
    <row r="557" spans="1:2">
      <c r="A557" s="51">
        <v>523</v>
      </c>
      <c r="B557" s="5">
        <f t="shared" si="9"/>
        <v>2357.2900000000004</v>
      </c>
    </row>
    <row r="558" spans="1:2">
      <c r="A558" s="51">
        <v>524</v>
      </c>
      <c r="B558" s="5">
        <f t="shared" si="9"/>
        <v>2361.7800000000002</v>
      </c>
    </row>
    <row r="559" spans="1:2">
      <c r="A559" s="51">
        <v>525</v>
      </c>
      <c r="B559" s="5">
        <f t="shared" si="9"/>
        <v>2366.2700000000004</v>
      </c>
    </row>
    <row r="560" spans="1:2">
      <c r="A560" s="51">
        <v>526</v>
      </c>
      <c r="B560" s="5">
        <f t="shared" si="9"/>
        <v>2370.7600000000002</v>
      </c>
    </row>
    <row r="561" spans="1:2">
      <c r="A561" s="51">
        <v>527</v>
      </c>
      <c r="B561" s="5">
        <f t="shared" si="9"/>
        <v>2375.2500000000005</v>
      </c>
    </row>
    <row r="562" spans="1:2">
      <c r="A562" s="51">
        <v>528</v>
      </c>
      <c r="B562" s="5">
        <f t="shared" si="9"/>
        <v>2379.7400000000002</v>
      </c>
    </row>
    <row r="563" spans="1:2">
      <c r="A563" s="51">
        <v>529</v>
      </c>
      <c r="B563" s="5">
        <f t="shared" si="9"/>
        <v>2384.2300000000005</v>
      </c>
    </row>
    <row r="564" spans="1:2">
      <c r="A564" s="51">
        <v>530</v>
      </c>
      <c r="B564" s="5">
        <f t="shared" si="9"/>
        <v>2388.7200000000003</v>
      </c>
    </row>
    <row r="565" spans="1:2">
      <c r="A565" s="51">
        <v>531</v>
      </c>
      <c r="B565" s="5">
        <f t="shared" si="9"/>
        <v>2393.2100000000005</v>
      </c>
    </row>
    <row r="566" spans="1:2">
      <c r="A566" s="51">
        <v>532</v>
      </c>
      <c r="B566" s="5">
        <f t="shared" si="9"/>
        <v>2397.7000000000003</v>
      </c>
    </row>
    <row r="567" spans="1:2">
      <c r="A567" s="51">
        <v>533</v>
      </c>
      <c r="B567" s="5">
        <f t="shared" si="9"/>
        <v>2402.1900000000005</v>
      </c>
    </row>
    <row r="568" spans="1:2">
      <c r="A568" s="51">
        <v>534</v>
      </c>
      <c r="B568" s="5">
        <f t="shared" si="9"/>
        <v>2406.6800000000003</v>
      </c>
    </row>
    <row r="569" spans="1:2">
      <c r="A569" s="51">
        <v>535</v>
      </c>
      <c r="B569" s="5">
        <f t="shared" si="9"/>
        <v>2411.1700000000005</v>
      </c>
    </row>
    <row r="570" spans="1:2">
      <c r="A570" s="51">
        <v>536</v>
      </c>
      <c r="B570" s="5">
        <f t="shared" si="9"/>
        <v>2415.6600000000003</v>
      </c>
    </row>
    <row r="571" spans="1:2">
      <c r="A571" s="51">
        <v>537</v>
      </c>
      <c r="B571" s="5">
        <f t="shared" si="9"/>
        <v>2420.1500000000005</v>
      </c>
    </row>
    <row r="572" spans="1:2">
      <c r="A572" s="51">
        <v>538</v>
      </c>
      <c r="B572" s="5">
        <f t="shared" si="9"/>
        <v>2424.6400000000003</v>
      </c>
    </row>
    <row r="573" spans="1:2">
      <c r="A573" s="51">
        <v>539</v>
      </c>
      <c r="B573" s="5">
        <f t="shared" si="9"/>
        <v>2429.13</v>
      </c>
    </row>
    <row r="574" spans="1:2">
      <c r="A574" s="51">
        <v>540</v>
      </c>
      <c r="B574" s="5">
        <f t="shared" si="9"/>
        <v>2433.6200000000003</v>
      </c>
    </row>
    <row r="575" spans="1:2">
      <c r="A575" s="51">
        <v>541</v>
      </c>
      <c r="B575" s="5">
        <f t="shared" si="9"/>
        <v>2438.11</v>
      </c>
    </row>
    <row r="576" spans="1:2">
      <c r="A576" s="51">
        <v>542</v>
      </c>
      <c r="B576" s="5">
        <f t="shared" si="9"/>
        <v>2442.6000000000004</v>
      </c>
    </row>
    <row r="577" spans="1:2">
      <c r="A577" s="51">
        <v>543</v>
      </c>
      <c r="B577" s="5">
        <f t="shared" si="9"/>
        <v>2447.09</v>
      </c>
    </row>
    <row r="578" spans="1:2">
      <c r="A578" s="51">
        <v>544</v>
      </c>
      <c r="B578" s="5">
        <f t="shared" si="9"/>
        <v>2451.5800000000004</v>
      </c>
    </row>
    <row r="579" spans="1:2">
      <c r="A579" s="51">
        <v>545</v>
      </c>
      <c r="B579" s="5">
        <f t="shared" si="9"/>
        <v>2456.0700000000002</v>
      </c>
    </row>
    <row r="580" spans="1:2">
      <c r="A580" s="51">
        <v>546</v>
      </c>
      <c r="B580" s="5">
        <f t="shared" si="9"/>
        <v>2460.5600000000004</v>
      </c>
    </row>
    <row r="581" spans="1:2">
      <c r="A581" s="51">
        <v>547</v>
      </c>
      <c r="B581" s="5">
        <f t="shared" si="9"/>
        <v>2465.0500000000002</v>
      </c>
    </row>
    <row r="582" spans="1:2">
      <c r="A582" s="51">
        <v>548</v>
      </c>
      <c r="B582" s="5">
        <f t="shared" si="9"/>
        <v>2469.5400000000004</v>
      </c>
    </row>
    <row r="583" spans="1:2">
      <c r="A583" s="51">
        <v>549</v>
      </c>
      <c r="B583" s="5">
        <f t="shared" si="9"/>
        <v>2474.0300000000002</v>
      </c>
    </row>
    <row r="584" spans="1:2">
      <c r="A584" s="51">
        <v>550</v>
      </c>
      <c r="B584" s="5">
        <f t="shared" si="9"/>
        <v>2478.5200000000004</v>
      </c>
    </row>
    <row r="585" spans="1:2">
      <c r="A585" s="51">
        <v>551</v>
      </c>
      <c r="B585" s="5">
        <f t="shared" si="9"/>
        <v>2483.0100000000002</v>
      </c>
    </row>
    <row r="586" spans="1:2">
      <c r="A586" s="51">
        <v>552</v>
      </c>
      <c r="B586" s="5">
        <f t="shared" si="9"/>
        <v>2487.5000000000005</v>
      </c>
    </row>
    <row r="587" spans="1:2">
      <c r="A587" s="51">
        <v>553</v>
      </c>
      <c r="B587" s="5">
        <f t="shared" si="9"/>
        <v>2491.9900000000002</v>
      </c>
    </row>
    <row r="588" spans="1:2">
      <c r="A588" s="51">
        <v>554</v>
      </c>
      <c r="B588" s="5">
        <f t="shared" si="9"/>
        <v>2496.4800000000005</v>
      </c>
    </row>
    <row r="589" spans="1:2">
      <c r="A589" s="51">
        <v>555</v>
      </c>
      <c r="B589" s="5">
        <f t="shared" si="9"/>
        <v>2500.9700000000003</v>
      </c>
    </row>
    <row r="590" spans="1:2">
      <c r="A590" s="51">
        <v>556</v>
      </c>
      <c r="B590" s="5">
        <f t="shared" si="9"/>
        <v>2505.4600000000005</v>
      </c>
    </row>
    <row r="591" spans="1:2">
      <c r="A591" s="51">
        <v>557</v>
      </c>
      <c r="B591" s="5">
        <f t="shared" si="9"/>
        <v>2509.9500000000003</v>
      </c>
    </row>
    <row r="592" spans="1:2">
      <c r="A592" s="51">
        <v>558</v>
      </c>
      <c r="B592" s="5">
        <f t="shared" si="9"/>
        <v>2514.4400000000005</v>
      </c>
    </row>
    <row r="593" spans="1:7">
      <c r="A593" s="51">
        <v>559</v>
      </c>
      <c r="B593" s="5">
        <f t="shared" si="9"/>
        <v>2518.9300000000003</v>
      </c>
    </row>
    <row r="594" spans="1:7">
      <c r="A594" s="51">
        <v>560</v>
      </c>
      <c r="B594" s="5">
        <f t="shared" si="9"/>
        <v>2523.4200000000005</v>
      </c>
    </row>
    <row r="595" spans="1:7">
      <c r="A595" s="51">
        <v>561</v>
      </c>
      <c r="B595" s="5">
        <f t="shared" si="9"/>
        <v>2527.9100000000003</v>
      </c>
    </row>
    <row r="596" spans="1:7">
      <c r="A596" s="51">
        <v>562</v>
      </c>
      <c r="B596" s="5">
        <f t="shared" si="9"/>
        <v>2532.4000000000005</v>
      </c>
    </row>
    <row r="597" spans="1:7">
      <c r="A597" s="51">
        <v>563</v>
      </c>
      <c r="B597" s="5">
        <f t="shared" si="9"/>
        <v>2536.8900000000003</v>
      </c>
    </row>
    <row r="598" spans="1:7">
      <c r="A598" s="51">
        <v>564</v>
      </c>
      <c r="B598" s="5">
        <f t="shared" si="9"/>
        <v>2541.3800000000006</v>
      </c>
    </row>
    <row r="599" spans="1:7">
      <c r="A599" s="51">
        <v>565</v>
      </c>
      <c r="B599" s="5">
        <f t="shared" si="9"/>
        <v>2545.8700000000003</v>
      </c>
    </row>
    <row r="600" spans="1:7">
      <c r="A600" s="51">
        <v>566</v>
      </c>
      <c r="B600" s="5">
        <f t="shared" si="9"/>
        <v>2550.36</v>
      </c>
    </row>
    <row r="601" spans="1:7">
      <c r="A601" s="51">
        <v>567</v>
      </c>
      <c r="B601" s="5">
        <f t="shared" si="9"/>
        <v>2554.8500000000004</v>
      </c>
    </row>
    <row r="602" spans="1:7">
      <c r="A602" s="51">
        <v>568</v>
      </c>
      <c r="B602" s="5">
        <f t="shared" si="9"/>
        <v>2559.34</v>
      </c>
    </row>
    <row r="603" spans="1:7">
      <c r="A603" s="51">
        <v>569</v>
      </c>
      <c r="B603" s="5">
        <f t="shared" si="9"/>
        <v>2563.8300000000004</v>
      </c>
    </row>
    <row r="604" spans="1:7">
      <c r="A604" s="51">
        <v>570</v>
      </c>
      <c r="B604" s="5">
        <f t="shared" si="9"/>
        <v>2568.3200000000002</v>
      </c>
    </row>
    <row r="605" spans="1:7">
      <c r="A605" s="51">
        <v>571</v>
      </c>
      <c r="B605" s="5">
        <f t="shared" si="9"/>
        <v>2572.8100000000004</v>
      </c>
    </row>
    <row r="606" spans="1:7">
      <c r="A606" s="51">
        <v>572</v>
      </c>
      <c r="B606" s="5">
        <f t="shared" si="9"/>
        <v>2577.3000000000002</v>
      </c>
    </row>
    <row r="607" spans="1:7">
      <c r="A607" s="51">
        <v>573</v>
      </c>
      <c r="B607" s="5">
        <f t="shared" si="9"/>
        <v>2581.7900000000004</v>
      </c>
    </row>
    <row r="608" spans="1:7">
      <c r="G608" s="3"/>
    </row>
  </sheetData>
  <mergeCells count="2">
    <mergeCell ref="A26:B26"/>
    <mergeCell ref="A33:B33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6"/>
  <sheetViews>
    <sheetView workbookViewId="0">
      <selection activeCell="B25" sqref="B25:C26"/>
    </sheetView>
  </sheetViews>
  <sheetFormatPr defaultColWidth="8.85546875" defaultRowHeight="12.75"/>
  <cols>
    <col min="1" max="1" width="19" customWidth="1"/>
    <col min="2" max="2" width="20.85546875" customWidth="1"/>
    <col min="3" max="3" width="20.7109375" customWidth="1"/>
    <col min="4" max="4" width="16.28515625" style="2" customWidth="1"/>
    <col min="5" max="6" width="14" style="2" customWidth="1"/>
    <col min="7" max="7" width="23.42578125" bestFit="1" customWidth="1"/>
    <col min="8" max="8" width="19.140625" bestFit="1" customWidth="1"/>
  </cols>
  <sheetData>
    <row r="1" spans="1:8" ht="25.5">
      <c r="A1" s="72" t="s">
        <v>12</v>
      </c>
      <c r="B1" s="40" t="s">
        <v>90</v>
      </c>
    </row>
    <row r="2" spans="1:8" s="41" customFormat="1"/>
    <row r="3" spans="1:8" s="37" customFormat="1" ht="23.25">
      <c r="A3"/>
      <c r="B3" s="67" t="s">
        <v>118</v>
      </c>
      <c r="C3"/>
      <c r="E3" s="85" t="s">
        <v>119</v>
      </c>
      <c r="F3" s="85" t="s">
        <v>120</v>
      </c>
    </row>
    <row r="4" spans="1:8" s="37" customFormat="1" ht="30">
      <c r="A4" s="30" t="s">
        <v>20</v>
      </c>
      <c r="B4" s="30" t="s">
        <v>122</v>
      </c>
      <c r="C4" s="30" t="s">
        <v>121</v>
      </c>
      <c r="E4" s="84" t="s">
        <v>4</v>
      </c>
      <c r="F4" s="84" t="s">
        <v>3</v>
      </c>
    </row>
    <row r="5" spans="1:8" s="37" customFormat="1" ht="15">
      <c r="A5" s="8" t="s">
        <v>24</v>
      </c>
      <c r="B5" s="81">
        <v>101000</v>
      </c>
      <c r="C5" s="82">
        <f>$B$22+(E5*$B$25)+(F5*$B$26)</f>
        <v>244.453</v>
      </c>
      <c r="E5" s="53">
        <f>IF(B5&lt;100000,B5,100000)</f>
        <v>100000</v>
      </c>
      <c r="F5" s="52">
        <f>SUM(B5-E5)</f>
        <v>1000</v>
      </c>
    </row>
    <row r="6" spans="1:8" s="37" customFormat="1" ht="15">
      <c r="A6" s="8" t="s">
        <v>25</v>
      </c>
      <c r="B6" s="81">
        <v>101000</v>
      </c>
      <c r="C6" s="82">
        <f>$B$22+(E6*$B$25)+(F6*$B$26)</f>
        <v>244.453</v>
      </c>
      <c r="E6" s="53">
        <f t="shared" ref="E6:E16" si="0">IF(B6&lt;100000,B6,100000)</f>
        <v>100000</v>
      </c>
      <c r="F6" s="52">
        <f t="shared" ref="F6:F16" si="1">SUM(B6-E6)</f>
        <v>1000</v>
      </c>
    </row>
    <row r="7" spans="1:8" s="37" customFormat="1" ht="15">
      <c r="A7" s="8" t="s">
        <v>26</v>
      </c>
      <c r="B7" s="81">
        <v>101000</v>
      </c>
      <c r="C7" s="82">
        <f>$B$22+(E7*$B$25)+(F7*$B$26)</f>
        <v>244.453</v>
      </c>
      <c r="E7" s="53">
        <f t="shared" si="0"/>
        <v>100000</v>
      </c>
      <c r="F7" s="52">
        <f t="shared" si="1"/>
        <v>1000</v>
      </c>
    </row>
    <row r="8" spans="1:8" s="37" customFormat="1" ht="15">
      <c r="A8" s="8" t="s">
        <v>27</v>
      </c>
      <c r="B8" s="81">
        <v>101000</v>
      </c>
      <c r="C8" s="82">
        <f>$B$22+(E8*$B$25)+(F8*$B$26)</f>
        <v>244.453</v>
      </c>
      <c r="E8" s="53">
        <f t="shared" si="0"/>
        <v>100000</v>
      </c>
      <c r="F8" s="52">
        <f t="shared" si="1"/>
        <v>1000</v>
      </c>
    </row>
    <row r="9" spans="1:8" s="37" customFormat="1" ht="15">
      <c r="A9" s="68" t="s">
        <v>28</v>
      </c>
      <c r="B9" s="81">
        <v>101000</v>
      </c>
      <c r="C9" s="83">
        <f>$B$22+(E9*$C$25)+(F9*$C$26)</f>
        <v>301.44389999999999</v>
      </c>
      <c r="E9" s="53">
        <f t="shared" si="0"/>
        <v>100000</v>
      </c>
      <c r="F9" s="52">
        <f t="shared" si="1"/>
        <v>1000</v>
      </c>
    </row>
    <row r="10" spans="1:8" s="37" customFormat="1" ht="15">
      <c r="A10" s="68" t="s">
        <v>29</v>
      </c>
      <c r="B10" s="81">
        <v>101000</v>
      </c>
      <c r="C10" s="83">
        <f t="shared" ref="C10:C14" si="2">$B$22+(E10*$C$25)+(F10*$C$26)</f>
        <v>301.44389999999999</v>
      </c>
      <c r="E10" s="53">
        <f t="shared" si="0"/>
        <v>100000</v>
      </c>
      <c r="F10" s="52">
        <f t="shared" si="1"/>
        <v>1000</v>
      </c>
    </row>
    <row r="11" spans="1:8" s="37" customFormat="1" ht="15">
      <c r="A11" s="68" t="s">
        <v>30</v>
      </c>
      <c r="B11" s="81">
        <v>101000</v>
      </c>
      <c r="C11" s="83">
        <f t="shared" si="2"/>
        <v>301.44389999999999</v>
      </c>
      <c r="E11" s="53">
        <f t="shared" si="0"/>
        <v>100000</v>
      </c>
      <c r="F11" s="52">
        <f t="shared" si="1"/>
        <v>1000</v>
      </c>
    </row>
    <row r="12" spans="1:8" s="37" customFormat="1" ht="15">
      <c r="A12" s="68" t="s">
        <v>31</v>
      </c>
      <c r="B12" s="81">
        <v>101000</v>
      </c>
      <c r="C12" s="83">
        <f t="shared" si="2"/>
        <v>301.44389999999999</v>
      </c>
      <c r="E12" s="53">
        <f t="shared" si="0"/>
        <v>100000</v>
      </c>
      <c r="F12" s="52">
        <f t="shared" si="1"/>
        <v>1000</v>
      </c>
    </row>
    <row r="13" spans="1:8" s="37" customFormat="1" ht="15">
      <c r="A13" s="68" t="s">
        <v>32</v>
      </c>
      <c r="B13" s="81">
        <v>101000</v>
      </c>
      <c r="C13" s="83">
        <f t="shared" si="2"/>
        <v>301.44389999999999</v>
      </c>
      <c r="E13" s="53">
        <f t="shared" si="0"/>
        <v>100000</v>
      </c>
      <c r="F13" s="52">
        <f t="shared" si="1"/>
        <v>1000</v>
      </c>
    </row>
    <row r="14" spans="1:8" s="37" customFormat="1" ht="15">
      <c r="A14" s="68" t="s">
        <v>33</v>
      </c>
      <c r="B14" s="81">
        <v>101000</v>
      </c>
      <c r="C14" s="83">
        <f t="shared" si="2"/>
        <v>301.44389999999999</v>
      </c>
      <c r="E14" s="53">
        <f t="shared" si="0"/>
        <v>100000</v>
      </c>
      <c r="F14" s="52">
        <f t="shared" si="1"/>
        <v>1000</v>
      </c>
    </row>
    <row r="15" spans="1:8" s="37" customFormat="1" ht="15">
      <c r="A15" s="8" t="s">
        <v>34</v>
      </c>
      <c r="B15" s="81">
        <v>101000</v>
      </c>
      <c r="C15" s="82">
        <f t="shared" ref="C15:C16" si="3">$B$22+(E15*$B$25)+(F15*$B$26)</f>
        <v>244.453</v>
      </c>
      <c r="E15" s="53">
        <f t="shared" si="0"/>
        <v>100000</v>
      </c>
      <c r="F15" s="52">
        <f t="shared" si="1"/>
        <v>1000</v>
      </c>
    </row>
    <row r="16" spans="1:8" s="37" customFormat="1" ht="15">
      <c r="A16" s="8" t="s">
        <v>35</v>
      </c>
      <c r="B16" s="81">
        <v>101000</v>
      </c>
      <c r="C16" s="82">
        <f t="shared" si="3"/>
        <v>244.453</v>
      </c>
      <c r="E16" s="53">
        <f t="shared" si="0"/>
        <v>100000</v>
      </c>
      <c r="F16" s="52">
        <f t="shared" si="1"/>
        <v>1000</v>
      </c>
      <c r="G16" s="39"/>
      <c r="H16" s="39"/>
    </row>
    <row r="17" spans="1:6" s="37" customFormat="1" ht="15">
      <c r="A17" s="20" t="s">
        <v>36</v>
      </c>
      <c r="B17" s="73">
        <f>SUM(B5:B16)</f>
        <v>1212000</v>
      </c>
      <c r="C17" s="74">
        <f>SUM(C5:C16)</f>
        <v>3275.3814000000002</v>
      </c>
      <c r="E17" s="38"/>
      <c r="F17" s="38"/>
    </row>
    <row r="18" spans="1:6" s="37" customFormat="1"/>
    <row r="19" spans="1:6" s="37" customFormat="1"/>
    <row r="20" spans="1:6" s="37" customFormat="1">
      <c r="D20" s="38"/>
      <c r="E20" s="38"/>
      <c r="F20" s="38"/>
    </row>
    <row r="21" spans="1:6" s="37" customFormat="1">
      <c r="A21" s="194" t="s">
        <v>89</v>
      </c>
      <c r="B21" s="194"/>
      <c r="C21" s="194"/>
      <c r="D21" s="38"/>
      <c r="E21" s="38"/>
      <c r="F21" s="38"/>
    </row>
    <row r="22" spans="1:6" s="37" customFormat="1">
      <c r="A22" s="43" t="s">
        <v>88</v>
      </c>
      <c r="B22" s="54">
        <v>16.18</v>
      </c>
      <c r="C22" s="55"/>
      <c r="D22" s="38"/>
      <c r="E22" s="38"/>
      <c r="F22" s="38"/>
    </row>
    <row r="23" spans="1:6" s="37" customFormat="1">
      <c r="A23" s="48"/>
      <c r="B23" s="42"/>
      <c r="C23" s="56"/>
      <c r="D23" s="38"/>
      <c r="E23" s="38"/>
      <c r="F23" s="38"/>
    </row>
    <row r="24" spans="1:6">
      <c r="A24" s="48"/>
      <c r="B24" s="57" t="s">
        <v>82</v>
      </c>
      <c r="C24" s="58" t="s">
        <v>83</v>
      </c>
    </row>
    <row r="25" spans="1:6">
      <c r="A25" s="48" t="s">
        <v>4</v>
      </c>
      <c r="B25" s="47">
        <v>2.2504000000000001E-3</v>
      </c>
      <c r="C25" s="56">
        <v>2.8121999999999999E-3</v>
      </c>
    </row>
    <row r="26" spans="1:6">
      <c r="A26" s="50" t="s">
        <v>3</v>
      </c>
      <c r="B26" s="60">
        <v>3.2330000000000002E-3</v>
      </c>
      <c r="C26" s="59">
        <v>4.0438999999999996E-3</v>
      </c>
    </row>
  </sheetData>
  <mergeCells count="1">
    <mergeCell ref="A21:C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0"/>
  <sheetViews>
    <sheetView workbookViewId="0">
      <selection activeCell="B27" sqref="B27"/>
    </sheetView>
  </sheetViews>
  <sheetFormatPr defaultColWidth="8.85546875" defaultRowHeight="12.75"/>
  <cols>
    <col min="1" max="1" width="18" customWidth="1"/>
    <col min="2" max="2" width="17.28515625" bestFit="1" customWidth="1"/>
    <col min="3" max="3" width="16.42578125" bestFit="1" customWidth="1"/>
    <col min="4" max="4" width="19.85546875" style="2" bestFit="1" customWidth="1"/>
    <col min="5" max="6" width="19.85546875" style="2" customWidth="1"/>
    <col min="7" max="7" width="23.42578125" bestFit="1" customWidth="1"/>
    <col min="8" max="8" width="19.140625" bestFit="1" customWidth="1"/>
  </cols>
  <sheetData>
    <row r="1" spans="1:6" ht="25.5">
      <c r="A1" s="72" t="s">
        <v>13</v>
      </c>
      <c r="B1" s="40" t="s">
        <v>91</v>
      </c>
    </row>
    <row r="2" spans="1:6">
      <c r="A2" s="37"/>
      <c r="B2" s="37"/>
      <c r="C2" s="37"/>
      <c r="D2" s="37"/>
      <c r="E2" s="37"/>
      <c r="F2" s="37"/>
    </row>
    <row r="3" spans="1:6" ht="23.25">
      <c r="B3" s="67" t="s">
        <v>118</v>
      </c>
      <c r="D3" s="37"/>
      <c r="E3" s="85" t="s">
        <v>109</v>
      </c>
      <c r="F3" s="86" t="s">
        <v>100</v>
      </c>
    </row>
    <row r="4" spans="1:6" ht="45">
      <c r="A4" s="30" t="s">
        <v>20</v>
      </c>
      <c r="B4" s="30" t="s">
        <v>122</v>
      </c>
      <c r="C4" s="30" t="s">
        <v>121</v>
      </c>
      <c r="D4" s="37"/>
      <c r="E4" s="84" t="s">
        <v>4</v>
      </c>
      <c r="F4" s="84" t="s">
        <v>3</v>
      </c>
    </row>
    <row r="5" spans="1:6" ht="15">
      <c r="A5" s="8" t="s">
        <v>24</v>
      </c>
      <c r="B5" s="81">
        <v>301000</v>
      </c>
      <c r="C5" s="82">
        <f>$B$26+(E5*$B$29)+(F5*$B$30)</f>
        <v>723.47299999999996</v>
      </c>
      <c r="D5" s="37"/>
      <c r="E5" s="53">
        <f>IF(B5&lt;300000,B5,300000)</f>
        <v>300000</v>
      </c>
      <c r="F5" s="52">
        <f>SUM(B5-E5)</f>
        <v>1000</v>
      </c>
    </row>
    <row r="6" spans="1:6" ht="15">
      <c r="A6" s="8" t="s">
        <v>25</v>
      </c>
      <c r="B6" s="81">
        <v>301000</v>
      </c>
      <c r="C6" s="82">
        <f t="shared" ref="C6:C8" si="0">$B$26+(E6*$B$29)+(F6*$B$30)</f>
        <v>723.47299999999996</v>
      </c>
      <c r="D6" s="37"/>
      <c r="E6" s="53">
        <f t="shared" ref="E6:E16" si="1">IF(B6&lt;300000,B6,300000)</f>
        <v>300000</v>
      </c>
      <c r="F6" s="52">
        <f t="shared" ref="F6:F16" si="2">SUM(B6-E6)</f>
        <v>1000</v>
      </c>
    </row>
    <row r="7" spans="1:6" ht="15">
      <c r="A7" s="8" t="s">
        <v>26</v>
      </c>
      <c r="B7" s="81">
        <v>301000</v>
      </c>
      <c r="C7" s="82">
        <f t="shared" si="0"/>
        <v>723.47299999999996</v>
      </c>
      <c r="D7" s="37"/>
      <c r="E7" s="53">
        <f t="shared" si="1"/>
        <v>300000</v>
      </c>
      <c r="F7" s="52">
        <f t="shared" si="2"/>
        <v>1000</v>
      </c>
    </row>
    <row r="8" spans="1:6" ht="15">
      <c r="A8" s="8" t="s">
        <v>27</v>
      </c>
      <c r="B8" s="81">
        <v>301000</v>
      </c>
      <c r="C8" s="82">
        <f t="shared" si="0"/>
        <v>723.47299999999996</v>
      </c>
      <c r="D8" s="37"/>
      <c r="E8" s="53">
        <f t="shared" si="1"/>
        <v>300000</v>
      </c>
      <c r="F8" s="52">
        <f t="shared" si="2"/>
        <v>1000</v>
      </c>
    </row>
    <row r="9" spans="1:6" ht="15">
      <c r="A9" s="68" t="s">
        <v>28</v>
      </c>
      <c r="B9" s="81">
        <v>301000</v>
      </c>
      <c r="C9" s="83">
        <f>$B$26+(E9*$C$29)+(F9*$C$30)</f>
        <v>892.82389999999998</v>
      </c>
      <c r="D9" s="37"/>
      <c r="E9" s="53">
        <f t="shared" si="1"/>
        <v>300000</v>
      </c>
      <c r="F9" s="52">
        <f t="shared" si="2"/>
        <v>1000</v>
      </c>
    </row>
    <row r="10" spans="1:6" ht="15">
      <c r="A10" s="68" t="s">
        <v>29</v>
      </c>
      <c r="B10" s="81">
        <v>301000</v>
      </c>
      <c r="C10" s="83">
        <f t="shared" ref="C10:C14" si="3">$B$26+(E10*$C$29)+(F10*$C$30)</f>
        <v>892.82389999999998</v>
      </c>
      <c r="D10" s="37"/>
      <c r="E10" s="53">
        <f t="shared" si="1"/>
        <v>300000</v>
      </c>
      <c r="F10" s="52">
        <f t="shared" si="2"/>
        <v>1000</v>
      </c>
    </row>
    <row r="11" spans="1:6" ht="15">
      <c r="A11" s="68" t="s">
        <v>30</v>
      </c>
      <c r="B11" s="81">
        <v>301000</v>
      </c>
      <c r="C11" s="83">
        <f t="shared" si="3"/>
        <v>892.82389999999998</v>
      </c>
      <c r="D11" s="37"/>
      <c r="E11" s="53">
        <f t="shared" si="1"/>
        <v>300000</v>
      </c>
      <c r="F11" s="52">
        <f t="shared" si="2"/>
        <v>1000</v>
      </c>
    </row>
    <row r="12" spans="1:6" ht="15">
      <c r="A12" s="68" t="s">
        <v>31</v>
      </c>
      <c r="B12" s="81">
        <v>301000</v>
      </c>
      <c r="C12" s="83">
        <f t="shared" si="3"/>
        <v>892.82389999999998</v>
      </c>
      <c r="D12" s="37"/>
      <c r="E12" s="53">
        <f t="shared" si="1"/>
        <v>300000</v>
      </c>
      <c r="F12" s="52">
        <f t="shared" si="2"/>
        <v>1000</v>
      </c>
    </row>
    <row r="13" spans="1:6" ht="15">
      <c r="A13" s="68" t="s">
        <v>32</v>
      </c>
      <c r="B13" s="81">
        <v>301000</v>
      </c>
      <c r="C13" s="83">
        <f t="shared" si="3"/>
        <v>892.82389999999998</v>
      </c>
      <c r="D13" s="37"/>
      <c r="E13" s="53">
        <f t="shared" si="1"/>
        <v>300000</v>
      </c>
      <c r="F13" s="52">
        <f t="shared" si="2"/>
        <v>1000</v>
      </c>
    </row>
    <row r="14" spans="1:6" ht="15">
      <c r="A14" s="68" t="s">
        <v>33</v>
      </c>
      <c r="B14" s="81">
        <v>301000</v>
      </c>
      <c r="C14" s="83">
        <f t="shared" si="3"/>
        <v>892.82389999999998</v>
      </c>
      <c r="D14" s="37"/>
      <c r="E14" s="53">
        <f t="shared" si="1"/>
        <v>300000</v>
      </c>
      <c r="F14" s="52">
        <f t="shared" si="2"/>
        <v>1000</v>
      </c>
    </row>
    <row r="15" spans="1:6" ht="15">
      <c r="A15" s="8" t="s">
        <v>34</v>
      </c>
      <c r="B15" s="81">
        <v>301000</v>
      </c>
      <c r="C15" s="82">
        <f t="shared" ref="C15:C16" si="4">$B$26+(E15*$B$29)+(F15*$B$30)</f>
        <v>723.47299999999996</v>
      </c>
      <c r="D15" s="37"/>
      <c r="E15" s="53">
        <f t="shared" si="1"/>
        <v>300000</v>
      </c>
      <c r="F15" s="52">
        <f t="shared" si="2"/>
        <v>1000</v>
      </c>
    </row>
    <row r="16" spans="1:6" ht="15">
      <c r="A16" s="8" t="s">
        <v>35</v>
      </c>
      <c r="B16" s="81">
        <v>301000</v>
      </c>
      <c r="C16" s="82">
        <f t="shared" si="4"/>
        <v>723.47299999999996</v>
      </c>
      <c r="D16" s="37"/>
      <c r="E16" s="53">
        <f t="shared" si="1"/>
        <v>300000</v>
      </c>
      <c r="F16" s="52">
        <f t="shared" si="2"/>
        <v>1000</v>
      </c>
    </row>
    <row r="17" spans="1:6" ht="15">
      <c r="A17" s="20" t="s">
        <v>36</v>
      </c>
      <c r="B17" s="73">
        <f>SUM(B5:B16)</f>
        <v>3612000</v>
      </c>
      <c r="C17" s="74">
        <f>SUM(C5:C16)</f>
        <v>9697.7813999999998</v>
      </c>
      <c r="D17" s="37"/>
      <c r="E17" s="38"/>
      <c r="F17" s="38"/>
    </row>
    <row r="18" spans="1:6">
      <c r="A18" s="37"/>
      <c r="B18" s="37"/>
      <c r="C18" s="37"/>
      <c r="D18" s="37"/>
      <c r="E18" s="37"/>
      <c r="F18" s="37"/>
    </row>
    <row r="19" spans="1:6">
      <c r="A19" s="37"/>
      <c r="B19" s="37"/>
      <c r="C19" s="37"/>
      <c r="D19" s="37"/>
      <c r="E19" s="38"/>
      <c r="F19" s="38"/>
    </row>
    <row r="20" spans="1:6">
      <c r="A20" s="37"/>
      <c r="B20" s="37"/>
      <c r="C20" s="37"/>
      <c r="D20" s="37"/>
      <c r="E20" s="37"/>
      <c r="F20" s="37"/>
    </row>
    <row r="21" spans="1:6">
      <c r="A21" s="37"/>
      <c r="B21" s="37"/>
      <c r="C21" s="37"/>
      <c r="D21" s="37"/>
      <c r="E21" s="38"/>
      <c r="F21" s="38"/>
    </row>
    <row r="22" spans="1:6">
      <c r="A22" s="37"/>
      <c r="B22" s="37"/>
      <c r="C22" s="37"/>
      <c r="D22" s="37"/>
      <c r="E22" s="37"/>
      <c r="F22" s="37"/>
    </row>
    <row r="23" spans="1:6">
      <c r="A23" s="37"/>
      <c r="B23" s="37"/>
      <c r="C23" s="37"/>
      <c r="D23" s="37"/>
      <c r="E23" s="37"/>
      <c r="F23" s="37"/>
    </row>
    <row r="24" spans="1:6">
      <c r="A24" s="37"/>
      <c r="B24" s="37"/>
      <c r="C24" s="37"/>
      <c r="D24" s="38"/>
      <c r="E24" s="38"/>
      <c r="F24" s="38"/>
    </row>
    <row r="25" spans="1:6">
      <c r="A25" s="194" t="s">
        <v>89</v>
      </c>
      <c r="B25" s="194"/>
      <c r="C25" s="194"/>
      <c r="D25" s="38"/>
      <c r="E25" s="38"/>
      <c r="F25" s="38"/>
    </row>
    <row r="26" spans="1:6">
      <c r="A26" s="43" t="s">
        <v>88</v>
      </c>
      <c r="B26" s="54">
        <v>45.12</v>
      </c>
      <c r="C26" s="55"/>
      <c r="D26" s="38"/>
      <c r="E26" s="38"/>
      <c r="F26" s="38"/>
    </row>
    <row r="27" spans="1:6">
      <c r="A27" s="48"/>
      <c r="B27" s="42"/>
      <c r="C27" s="56"/>
      <c r="D27" s="38"/>
      <c r="E27" s="38"/>
      <c r="F27" s="38"/>
    </row>
    <row r="28" spans="1:6">
      <c r="A28" s="48"/>
      <c r="B28" s="57" t="s">
        <v>82</v>
      </c>
      <c r="C28" s="58" t="s">
        <v>83</v>
      </c>
    </row>
    <row r="29" spans="1:6">
      <c r="A29" s="48" t="s">
        <v>4</v>
      </c>
      <c r="B29" s="47">
        <v>2.2504000000000001E-3</v>
      </c>
      <c r="C29" s="56">
        <v>2.8121999999999999E-3</v>
      </c>
    </row>
    <row r="30" spans="1:6">
      <c r="A30" s="50" t="s">
        <v>3</v>
      </c>
      <c r="B30" s="60">
        <v>3.2330000000000002E-3</v>
      </c>
      <c r="C30" s="59">
        <v>4.0438999999999996E-3</v>
      </c>
    </row>
  </sheetData>
  <mergeCells count="1">
    <mergeCell ref="A25:C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7"/>
  <sheetViews>
    <sheetView workbookViewId="0">
      <selection activeCell="B24" sqref="B24"/>
    </sheetView>
  </sheetViews>
  <sheetFormatPr defaultColWidth="8.85546875" defaultRowHeight="12.75"/>
  <cols>
    <col min="1" max="1" width="19.5703125" customWidth="1"/>
    <col min="2" max="2" width="17.28515625" bestFit="1" customWidth="1"/>
    <col min="3" max="3" width="16.42578125" bestFit="1" customWidth="1"/>
    <col min="4" max="4" width="19.85546875" style="2" bestFit="1" customWidth="1"/>
    <col min="5" max="6" width="19.85546875" style="2" customWidth="1"/>
    <col min="7" max="7" width="23.42578125" bestFit="1" customWidth="1"/>
    <col min="8" max="8" width="19.140625" bestFit="1" customWidth="1"/>
  </cols>
  <sheetData>
    <row r="1" spans="1:6" ht="25.5">
      <c r="A1" s="72" t="s">
        <v>14</v>
      </c>
      <c r="B1" s="40" t="s">
        <v>92</v>
      </c>
    </row>
    <row r="2" spans="1:6">
      <c r="A2" s="37"/>
      <c r="B2" s="37"/>
      <c r="C2" s="37"/>
      <c r="D2" s="37"/>
      <c r="E2" s="37"/>
      <c r="F2" s="37"/>
    </row>
    <row r="3" spans="1:6" ht="23.25">
      <c r="B3" s="67" t="s">
        <v>118</v>
      </c>
      <c r="D3" s="37"/>
      <c r="E3" s="85" t="s">
        <v>108</v>
      </c>
      <c r="F3" s="86" t="s">
        <v>101</v>
      </c>
    </row>
    <row r="4" spans="1:6" ht="45">
      <c r="A4" s="30" t="s">
        <v>20</v>
      </c>
      <c r="B4" s="30" t="s">
        <v>122</v>
      </c>
      <c r="C4" s="30" t="s">
        <v>121</v>
      </c>
      <c r="D4" s="37"/>
      <c r="E4" s="84" t="s">
        <v>4</v>
      </c>
      <c r="F4" s="84" t="s">
        <v>3</v>
      </c>
    </row>
    <row r="5" spans="1:6" ht="15">
      <c r="A5" s="8" t="s">
        <v>24</v>
      </c>
      <c r="B5" s="81">
        <v>626000</v>
      </c>
      <c r="C5" s="82">
        <f>$B$23+(E5*$B$26)+(F5*$B$27)</f>
        <v>1532.433</v>
      </c>
      <c r="D5" s="37"/>
      <c r="E5" s="53">
        <f>IF(B5&lt;625000,B5,625000)</f>
        <v>625000</v>
      </c>
      <c r="F5" s="52">
        <f>SUM(B5-E5)</f>
        <v>1000</v>
      </c>
    </row>
    <row r="6" spans="1:6" ht="15">
      <c r="A6" s="8" t="s">
        <v>25</v>
      </c>
      <c r="B6" s="81">
        <v>626000</v>
      </c>
      <c r="C6" s="82">
        <f t="shared" ref="C6:C8" si="0">$B$23+(E6*$B$26)+(F6*$B$27)</f>
        <v>1532.433</v>
      </c>
      <c r="D6" s="37"/>
      <c r="E6" s="53">
        <f t="shared" ref="E6:E16" si="1">IF(B6&lt;625000,B6,625000)</f>
        <v>625000</v>
      </c>
      <c r="F6" s="52">
        <f t="shared" ref="F6:F16" si="2">SUM(B6-E6)</f>
        <v>1000</v>
      </c>
    </row>
    <row r="7" spans="1:6" ht="15">
      <c r="A7" s="8" t="s">
        <v>26</v>
      </c>
      <c r="B7" s="81">
        <v>626000</v>
      </c>
      <c r="C7" s="82">
        <f t="shared" si="0"/>
        <v>1532.433</v>
      </c>
      <c r="D7" s="37"/>
      <c r="E7" s="53">
        <f t="shared" si="1"/>
        <v>625000</v>
      </c>
      <c r="F7" s="52">
        <f t="shared" si="2"/>
        <v>1000</v>
      </c>
    </row>
    <row r="8" spans="1:6" ht="15">
      <c r="A8" s="8" t="s">
        <v>27</v>
      </c>
      <c r="B8" s="81">
        <v>626000</v>
      </c>
      <c r="C8" s="82">
        <f t="shared" si="0"/>
        <v>1532.433</v>
      </c>
      <c r="D8" s="37"/>
      <c r="E8" s="53">
        <f t="shared" si="1"/>
        <v>625000</v>
      </c>
      <c r="F8" s="52">
        <f t="shared" si="2"/>
        <v>1000</v>
      </c>
    </row>
    <row r="9" spans="1:6" ht="15">
      <c r="A9" s="68" t="s">
        <v>28</v>
      </c>
      <c r="B9" s="81">
        <v>626000</v>
      </c>
      <c r="C9" s="83">
        <f>$B$23+(E9*$C$26)+(F9*$C$27)</f>
        <v>1884.3688999999999</v>
      </c>
      <c r="D9" s="37"/>
      <c r="E9" s="53">
        <f t="shared" si="1"/>
        <v>625000</v>
      </c>
      <c r="F9" s="52">
        <f t="shared" si="2"/>
        <v>1000</v>
      </c>
    </row>
    <row r="10" spans="1:6" ht="15">
      <c r="A10" s="68" t="s">
        <v>29</v>
      </c>
      <c r="B10" s="81">
        <v>626000</v>
      </c>
      <c r="C10" s="83">
        <f t="shared" ref="C10:C14" si="3">$B$23+(E10*$C$26)+(F10*$C$27)</f>
        <v>1884.3688999999999</v>
      </c>
      <c r="D10" s="37"/>
      <c r="E10" s="53">
        <f t="shared" si="1"/>
        <v>625000</v>
      </c>
      <c r="F10" s="52">
        <f t="shared" si="2"/>
        <v>1000</v>
      </c>
    </row>
    <row r="11" spans="1:6" ht="15">
      <c r="A11" s="68" t="s">
        <v>30</v>
      </c>
      <c r="B11" s="81">
        <v>626000</v>
      </c>
      <c r="C11" s="83">
        <f t="shared" si="3"/>
        <v>1884.3688999999999</v>
      </c>
      <c r="D11" s="37"/>
      <c r="E11" s="53">
        <f t="shared" si="1"/>
        <v>625000</v>
      </c>
      <c r="F11" s="52">
        <f t="shared" si="2"/>
        <v>1000</v>
      </c>
    </row>
    <row r="12" spans="1:6" ht="15">
      <c r="A12" s="68" t="s">
        <v>31</v>
      </c>
      <c r="B12" s="81">
        <v>626000</v>
      </c>
      <c r="C12" s="83">
        <f t="shared" si="3"/>
        <v>1884.3688999999999</v>
      </c>
      <c r="D12" s="37"/>
      <c r="E12" s="53">
        <f t="shared" si="1"/>
        <v>625000</v>
      </c>
      <c r="F12" s="52">
        <f t="shared" si="2"/>
        <v>1000</v>
      </c>
    </row>
    <row r="13" spans="1:6" ht="15">
      <c r="A13" s="68" t="s">
        <v>32</v>
      </c>
      <c r="B13" s="81">
        <v>626000</v>
      </c>
      <c r="C13" s="83">
        <f t="shared" si="3"/>
        <v>1884.3688999999999</v>
      </c>
      <c r="D13" s="37"/>
      <c r="E13" s="53">
        <f t="shared" si="1"/>
        <v>625000</v>
      </c>
      <c r="F13" s="52">
        <f t="shared" si="2"/>
        <v>1000</v>
      </c>
    </row>
    <row r="14" spans="1:6" ht="15">
      <c r="A14" s="68" t="s">
        <v>33</v>
      </c>
      <c r="B14" s="81">
        <v>626000</v>
      </c>
      <c r="C14" s="83">
        <f t="shared" si="3"/>
        <v>1884.3688999999999</v>
      </c>
      <c r="D14" s="37"/>
      <c r="E14" s="53">
        <f t="shared" si="1"/>
        <v>625000</v>
      </c>
      <c r="F14" s="52">
        <f t="shared" si="2"/>
        <v>1000</v>
      </c>
    </row>
    <row r="15" spans="1:6" ht="15">
      <c r="A15" s="8" t="s">
        <v>34</v>
      </c>
      <c r="B15" s="81">
        <v>626000</v>
      </c>
      <c r="C15" s="82">
        <f t="shared" ref="C15:C16" si="4">$B$23+(E15*$B$26)+(F15*$B$27)</f>
        <v>1532.433</v>
      </c>
      <c r="D15" s="37"/>
      <c r="E15" s="53">
        <f t="shared" si="1"/>
        <v>625000</v>
      </c>
      <c r="F15" s="52">
        <f t="shared" si="2"/>
        <v>1000</v>
      </c>
    </row>
    <row r="16" spans="1:6" ht="15">
      <c r="A16" s="8" t="s">
        <v>35</v>
      </c>
      <c r="B16" s="81">
        <v>626000</v>
      </c>
      <c r="C16" s="82">
        <f t="shared" si="4"/>
        <v>1532.433</v>
      </c>
      <c r="D16" s="37"/>
      <c r="E16" s="53">
        <f t="shared" si="1"/>
        <v>625000</v>
      </c>
      <c r="F16" s="52">
        <f t="shared" si="2"/>
        <v>1000</v>
      </c>
    </row>
    <row r="17" spans="1:6" ht="15">
      <c r="A17" s="20" t="s">
        <v>36</v>
      </c>
      <c r="B17" s="73">
        <f>SUM(B5:B16)</f>
        <v>7512000</v>
      </c>
      <c r="C17" s="74">
        <f>SUM(C5:C16)</f>
        <v>20500.811399999999</v>
      </c>
      <c r="D17" s="37"/>
      <c r="E17" s="38"/>
      <c r="F17" s="38"/>
    </row>
    <row r="18" spans="1:6">
      <c r="A18" s="37"/>
      <c r="B18" s="37"/>
      <c r="C18" s="37"/>
      <c r="D18" s="37"/>
      <c r="E18" s="38"/>
      <c r="F18" s="38"/>
    </row>
    <row r="19" spans="1:6">
      <c r="A19" s="37"/>
      <c r="B19" s="37"/>
      <c r="C19" s="37"/>
      <c r="D19" s="37"/>
      <c r="E19" s="37"/>
      <c r="F19" s="37"/>
    </row>
    <row r="20" spans="1:6">
      <c r="A20" s="37"/>
      <c r="B20" s="37"/>
      <c r="C20" s="37"/>
      <c r="D20" s="37"/>
      <c r="E20" s="37"/>
      <c r="F20" s="37"/>
    </row>
    <row r="21" spans="1:6">
      <c r="A21" s="37"/>
      <c r="B21" s="37"/>
      <c r="C21" s="37"/>
      <c r="D21" s="38"/>
      <c r="E21" s="38"/>
      <c r="F21" s="38"/>
    </row>
    <row r="22" spans="1:6">
      <c r="A22" s="194" t="s">
        <v>89</v>
      </c>
      <c r="B22" s="194"/>
      <c r="C22" s="194"/>
      <c r="D22" s="38"/>
      <c r="E22" s="38"/>
      <c r="F22" s="38"/>
    </row>
    <row r="23" spans="1:6">
      <c r="A23" s="43" t="s">
        <v>88</v>
      </c>
      <c r="B23" s="54">
        <v>122.7</v>
      </c>
      <c r="C23" s="55"/>
      <c r="D23" s="38"/>
      <c r="E23" s="38"/>
      <c r="F23" s="38"/>
    </row>
    <row r="24" spans="1:6">
      <c r="A24" s="48"/>
      <c r="B24" s="42"/>
      <c r="C24" s="56"/>
      <c r="D24" s="38"/>
      <c r="E24" s="38"/>
      <c r="F24" s="38"/>
    </row>
    <row r="25" spans="1:6">
      <c r="A25" s="48"/>
      <c r="B25" s="57" t="s">
        <v>82</v>
      </c>
      <c r="C25" s="58" t="s">
        <v>83</v>
      </c>
    </row>
    <row r="26" spans="1:6">
      <c r="A26" s="48" t="s">
        <v>4</v>
      </c>
      <c r="B26" s="47">
        <v>2.2504000000000001E-3</v>
      </c>
      <c r="C26" s="56">
        <v>2.8121999999999999E-3</v>
      </c>
    </row>
    <row r="27" spans="1:6">
      <c r="A27" s="50" t="s">
        <v>3</v>
      </c>
      <c r="B27" s="60">
        <v>3.2330000000000002E-3</v>
      </c>
      <c r="C27" s="59">
        <v>4.0438999999999996E-3</v>
      </c>
    </row>
  </sheetData>
  <mergeCells count="1">
    <mergeCell ref="A22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7"/>
  <sheetViews>
    <sheetView workbookViewId="0">
      <selection activeCell="B24" sqref="B24"/>
    </sheetView>
  </sheetViews>
  <sheetFormatPr defaultColWidth="8.85546875" defaultRowHeight="12.75"/>
  <cols>
    <col min="1" max="1" width="17.42578125" bestFit="1" customWidth="1"/>
    <col min="2" max="2" width="17.28515625" bestFit="1" customWidth="1"/>
    <col min="3" max="3" width="16.42578125" bestFit="1" customWidth="1"/>
    <col min="4" max="4" width="19.85546875" style="2" bestFit="1" customWidth="1"/>
    <col min="5" max="6" width="19.85546875" style="2" customWidth="1"/>
    <col min="7" max="7" width="23.42578125" bestFit="1" customWidth="1"/>
    <col min="8" max="8" width="19.140625" bestFit="1" customWidth="1"/>
  </cols>
  <sheetData>
    <row r="1" spans="1:6" ht="25.5">
      <c r="A1" s="72" t="s">
        <v>15</v>
      </c>
      <c r="B1" s="40" t="s">
        <v>93</v>
      </c>
    </row>
    <row r="2" spans="1:6">
      <c r="A2" s="37"/>
      <c r="B2" s="37"/>
      <c r="C2" s="37"/>
      <c r="D2" s="37"/>
      <c r="E2" s="37"/>
      <c r="F2" s="37"/>
    </row>
    <row r="3" spans="1:6" ht="23.25">
      <c r="B3" s="67" t="s">
        <v>118</v>
      </c>
      <c r="D3" s="37"/>
      <c r="E3" s="85" t="s">
        <v>107</v>
      </c>
      <c r="F3" s="86" t="s">
        <v>102</v>
      </c>
    </row>
    <row r="4" spans="1:6" ht="45">
      <c r="A4" s="30" t="s">
        <v>20</v>
      </c>
      <c r="B4" s="30" t="s">
        <v>122</v>
      </c>
      <c r="C4" s="30" t="s">
        <v>121</v>
      </c>
      <c r="D4" s="37"/>
      <c r="E4" s="84" t="s">
        <v>4</v>
      </c>
      <c r="F4" s="84" t="s">
        <v>3</v>
      </c>
    </row>
    <row r="5" spans="1:6" ht="15">
      <c r="A5" s="8" t="s">
        <v>24</v>
      </c>
      <c r="B5" s="81">
        <v>1201000</v>
      </c>
      <c r="C5" s="82">
        <f>$B$23+(E5*$B$26)+(F5*$B$27)</f>
        <v>2888.623</v>
      </c>
      <c r="D5" s="37"/>
      <c r="E5" s="53">
        <f>IF(B5&lt;1200000,B5,1200000)</f>
        <v>1200000</v>
      </c>
      <c r="F5" s="52">
        <f>SUM(B5-E5)</f>
        <v>1000</v>
      </c>
    </row>
    <row r="6" spans="1:6" ht="15">
      <c r="A6" s="8" t="s">
        <v>25</v>
      </c>
      <c r="B6" s="81">
        <v>1201000</v>
      </c>
      <c r="C6" s="82">
        <f t="shared" ref="C6:C8" si="0">$B$23+(E6*$B$26)+(F6*$B$27)</f>
        <v>2888.623</v>
      </c>
      <c r="D6" s="37"/>
      <c r="E6" s="53">
        <f t="shared" ref="E6:E16" si="1">IF(B6&lt;1200000,B6,1200000)</f>
        <v>1200000</v>
      </c>
      <c r="F6" s="52">
        <f t="shared" ref="F6:F16" si="2">SUM(B6-E6)</f>
        <v>1000</v>
      </c>
    </row>
    <row r="7" spans="1:6" ht="15">
      <c r="A7" s="8" t="s">
        <v>26</v>
      </c>
      <c r="B7" s="81">
        <v>1201000</v>
      </c>
      <c r="C7" s="82">
        <f t="shared" si="0"/>
        <v>2888.623</v>
      </c>
      <c r="D7" s="37"/>
      <c r="E7" s="53">
        <f t="shared" si="1"/>
        <v>1200000</v>
      </c>
      <c r="F7" s="52">
        <f t="shared" si="2"/>
        <v>1000</v>
      </c>
    </row>
    <row r="8" spans="1:6" ht="15">
      <c r="A8" s="8" t="s">
        <v>27</v>
      </c>
      <c r="B8" s="81">
        <v>1201000</v>
      </c>
      <c r="C8" s="82">
        <f t="shared" si="0"/>
        <v>2888.623</v>
      </c>
      <c r="D8" s="37"/>
      <c r="E8" s="53">
        <f t="shared" si="1"/>
        <v>1200000</v>
      </c>
      <c r="F8" s="52">
        <f t="shared" si="2"/>
        <v>1000</v>
      </c>
    </row>
    <row r="9" spans="1:6" ht="15">
      <c r="A9" s="68" t="s">
        <v>28</v>
      </c>
      <c r="B9" s="81">
        <v>1201000</v>
      </c>
      <c r="C9" s="83">
        <f>$B$23+(E9*$C$26)+(F9*$C$27)</f>
        <v>3563.5938999999998</v>
      </c>
      <c r="D9" s="37"/>
      <c r="E9" s="53">
        <f t="shared" si="1"/>
        <v>1200000</v>
      </c>
      <c r="F9" s="52">
        <f t="shared" si="2"/>
        <v>1000</v>
      </c>
    </row>
    <row r="10" spans="1:6" ht="15">
      <c r="A10" s="68" t="s">
        <v>29</v>
      </c>
      <c r="B10" s="81">
        <v>1201000</v>
      </c>
      <c r="C10" s="83">
        <f t="shared" ref="C10:C14" si="3">$B$23+(E10*$C$26)+(F10*$C$27)</f>
        <v>3563.5938999999998</v>
      </c>
      <c r="D10" s="37"/>
      <c r="E10" s="53">
        <f t="shared" si="1"/>
        <v>1200000</v>
      </c>
      <c r="F10" s="52">
        <f t="shared" si="2"/>
        <v>1000</v>
      </c>
    </row>
    <row r="11" spans="1:6" ht="15">
      <c r="A11" s="68" t="s">
        <v>30</v>
      </c>
      <c r="B11" s="81">
        <v>1201000</v>
      </c>
      <c r="C11" s="83">
        <f t="shared" si="3"/>
        <v>3563.5938999999998</v>
      </c>
      <c r="D11" s="37"/>
      <c r="E11" s="53">
        <f t="shared" si="1"/>
        <v>1200000</v>
      </c>
      <c r="F11" s="52">
        <f t="shared" si="2"/>
        <v>1000</v>
      </c>
    </row>
    <row r="12" spans="1:6" ht="15">
      <c r="A12" s="68" t="s">
        <v>31</v>
      </c>
      <c r="B12" s="81">
        <v>1201000</v>
      </c>
      <c r="C12" s="83">
        <f t="shared" si="3"/>
        <v>3563.5938999999998</v>
      </c>
      <c r="D12" s="37"/>
      <c r="E12" s="53">
        <f t="shared" si="1"/>
        <v>1200000</v>
      </c>
      <c r="F12" s="52">
        <f t="shared" si="2"/>
        <v>1000</v>
      </c>
    </row>
    <row r="13" spans="1:6" ht="15">
      <c r="A13" s="68" t="s">
        <v>32</v>
      </c>
      <c r="B13" s="81">
        <v>1201000</v>
      </c>
      <c r="C13" s="83">
        <f t="shared" si="3"/>
        <v>3563.5938999999998</v>
      </c>
      <c r="D13" s="37"/>
      <c r="E13" s="53">
        <f t="shared" si="1"/>
        <v>1200000</v>
      </c>
      <c r="F13" s="52">
        <f t="shared" si="2"/>
        <v>1000</v>
      </c>
    </row>
    <row r="14" spans="1:6" ht="15">
      <c r="A14" s="68" t="s">
        <v>33</v>
      </c>
      <c r="B14" s="81">
        <v>1201000</v>
      </c>
      <c r="C14" s="83">
        <f t="shared" si="3"/>
        <v>3563.5938999999998</v>
      </c>
      <c r="D14" s="37"/>
      <c r="E14" s="53">
        <f t="shared" si="1"/>
        <v>1200000</v>
      </c>
      <c r="F14" s="52">
        <f t="shared" si="2"/>
        <v>1000</v>
      </c>
    </row>
    <row r="15" spans="1:6" ht="15">
      <c r="A15" s="8" t="s">
        <v>34</v>
      </c>
      <c r="B15" s="81">
        <v>1201000</v>
      </c>
      <c r="C15" s="82">
        <f t="shared" ref="C15:C16" si="4">$B$23+(E15*$B$26)+(F15*$B$27)</f>
        <v>2888.623</v>
      </c>
      <c r="D15" s="37"/>
      <c r="E15" s="53">
        <f t="shared" si="1"/>
        <v>1200000</v>
      </c>
      <c r="F15" s="52">
        <f t="shared" si="2"/>
        <v>1000</v>
      </c>
    </row>
    <row r="16" spans="1:6" ht="15">
      <c r="A16" s="8" t="s">
        <v>35</v>
      </c>
      <c r="B16" s="81">
        <v>1201000</v>
      </c>
      <c r="C16" s="82">
        <f t="shared" si="4"/>
        <v>2888.623</v>
      </c>
      <c r="D16" s="37"/>
      <c r="E16" s="53">
        <f t="shared" si="1"/>
        <v>1200000</v>
      </c>
      <c r="F16" s="52">
        <f t="shared" si="2"/>
        <v>1000</v>
      </c>
    </row>
    <row r="17" spans="1:6" ht="15">
      <c r="A17" s="20" t="s">
        <v>36</v>
      </c>
      <c r="B17" s="73">
        <f>SUM(B5:B16)</f>
        <v>14412000</v>
      </c>
      <c r="C17" s="74">
        <f>SUM(C5:C16)</f>
        <v>38713.301399999997</v>
      </c>
      <c r="D17" s="37"/>
      <c r="E17" s="38"/>
      <c r="F17" s="38"/>
    </row>
    <row r="18" spans="1:6">
      <c r="A18" s="37"/>
      <c r="B18" s="37"/>
      <c r="C18" s="37"/>
      <c r="D18" s="37"/>
      <c r="E18" s="38"/>
      <c r="F18" s="38"/>
    </row>
    <row r="19" spans="1:6">
      <c r="A19" s="37"/>
      <c r="B19" s="37"/>
      <c r="C19" s="37"/>
      <c r="D19" s="37"/>
      <c r="E19" s="37"/>
      <c r="F19" s="37"/>
    </row>
    <row r="20" spans="1:6">
      <c r="A20" s="37"/>
      <c r="B20" s="37"/>
      <c r="C20" s="37"/>
      <c r="D20" s="37"/>
      <c r="E20" s="37"/>
      <c r="F20" s="37"/>
    </row>
    <row r="21" spans="1:6">
      <c r="A21" s="37"/>
      <c r="B21" s="37"/>
      <c r="C21" s="37"/>
      <c r="D21" s="38"/>
      <c r="E21" s="38"/>
      <c r="F21" s="38"/>
    </row>
    <row r="22" spans="1:6">
      <c r="A22" s="194" t="s">
        <v>89</v>
      </c>
      <c r="B22" s="194"/>
      <c r="C22" s="194"/>
      <c r="D22" s="38"/>
      <c r="E22" s="38"/>
      <c r="F22" s="38"/>
    </row>
    <row r="23" spans="1:6">
      <c r="A23" s="43" t="s">
        <v>88</v>
      </c>
      <c r="B23" s="54">
        <v>184.91</v>
      </c>
      <c r="C23" s="55"/>
      <c r="D23" s="38"/>
      <c r="E23" s="38"/>
      <c r="F23" s="38"/>
    </row>
    <row r="24" spans="1:6">
      <c r="A24" s="48"/>
      <c r="B24" s="42"/>
      <c r="C24" s="56"/>
      <c r="D24" s="38"/>
      <c r="E24" s="38"/>
      <c r="F24" s="38"/>
    </row>
    <row r="25" spans="1:6">
      <c r="A25" s="48"/>
      <c r="B25" s="57" t="s">
        <v>82</v>
      </c>
      <c r="C25" s="58" t="s">
        <v>83</v>
      </c>
    </row>
    <row r="26" spans="1:6">
      <c r="A26" s="48" t="s">
        <v>4</v>
      </c>
      <c r="B26" s="47">
        <v>2.2504000000000001E-3</v>
      </c>
      <c r="C26" s="56">
        <v>2.8121999999999999E-3</v>
      </c>
    </row>
    <row r="27" spans="1:6">
      <c r="A27" s="50" t="s">
        <v>3</v>
      </c>
      <c r="B27" s="60">
        <v>3.2330000000000002E-3</v>
      </c>
      <c r="C27" s="59">
        <v>4.0438999999999996E-3</v>
      </c>
    </row>
  </sheetData>
  <mergeCells count="1">
    <mergeCell ref="A22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7"/>
  <sheetViews>
    <sheetView workbookViewId="0">
      <selection activeCell="B24" sqref="B24"/>
    </sheetView>
  </sheetViews>
  <sheetFormatPr defaultColWidth="8.85546875" defaultRowHeight="12.75"/>
  <cols>
    <col min="1" max="1" width="17.42578125" bestFit="1" customWidth="1"/>
    <col min="2" max="2" width="17.28515625" bestFit="1" customWidth="1"/>
    <col min="3" max="3" width="16.42578125" bestFit="1" customWidth="1"/>
    <col min="4" max="4" width="19.85546875" style="2" bestFit="1" customWidth="1"/>
    <col min="5" max="6" width="19.85546875" style="2" customWidth="1"/>
    <col min="7" max="7" width="23.42578125" bestFit="1" customWidth="1"/>
    <col min="8" max="8" width="19.140625" bestFit="1" customWidth="1"/>
  </cols>
  <sheetData>
    <row r="1" spans="1:6" ht="25.5">
      <c r="A1" s="72" t="s">
        <v>16</v>
      </c>
      <c r="B1" s="40" t="s">
        <v>94</v>
      </c>
    </row>
    <row r="2" spans="1:6">
      <c r="A2" s="37"/>
      <c r="B2" s="37"/>
      <c r="C2" s="37"/>
      <c r="D2" s="37"/>
      <c r="E2" s="37"/>
      <c r="F2" s="37"/>
    </row>
    <row r="3" spans="1:6" ht="23.25">
      <c r="B3" s="67" t="s">
        <v>118</v>
      </c>
      <c r="D3" s="37"/>
      <c r="E3" s="85" t="s">
        <v>106</v>
      </c>
      <c r="F3" s="86" t="s">
        <v>103</v>
      </c>
    </row>
    <row r="4" spans="1:6" ht="45">
      <c r="A4" s="30" t="s">
        <v>20</v>
      </c>
      <c r="B4" s="30" t="s">
        <v>122</v>
      </c>
      <c r="C4" s="30" t="s">
        <v>121</v>
      </c>
      <c r="D4" s="37"/>
      <c r="E4" s="84" t="s">
        <v>4</v>
      </c>
      <c r="F4" s="84" t="s">
        <v>3</v>
      </c>
    </row>
    <row r="5" spans="1:6" ht="15">
      <c r="A5" s="8" t="s">
        <v>24</v>
      </c>
      <c r="B5" s="81">
        <v>1401000</v>
      </c>
      <c r="C5" s="82">
        <f>$B$23+(E5*$B$26)+(F5*$B$27)</f>
        <v>3435.8130000000001</v>
      </c>
      <c r="D5" s="37"/>
      <c r="E5" s="53">
        <f>IF(B5&lt;1400000,B5,1400000)</f>
        <v>1400000</v>
      </c>
      <c r="F5" s="52">
        <f>SUM(B5-E5)</f>
        <v>1000</v>
      </c>
    </row>
    <row r="6" spans="1:6" ht="15">
      <c r="A6" s="8" t="s">
        <v>25</v>
      </c>
      <c r="B6" s="81">
        <v>1401000</v>
      </c>
      <c r="C6" s="82">
        <f t="shared" ref="C6:C8" si="0">$B$23+(E6*$B$26)+(F6*$B$27)</f>
        <v>3435.8130000000001</v>
      </c>
      <c r="D6" s="37"/>
      <c r="E6" s="53">
        <f t="shared" ref="E6:E16" si="1">IF(B6&lt;1400000,B6,1400000)</f>
        <v>1400000</v>
      </c>
      <c r="F6" s="52">
        <f t="shared" ref="F6:F16" si="2">SUM(B6-E6)</f>
        <v>1000</v>
      </c>
    </row>
    <row r="7" spans="1:6" ht="15">
      <c r="A7" s="8" t="s">
        <v>26</v>
      </c>
      <c r="B7" s="81">
        <v>1401000</v>
      </c>
      <c r="C7" s="82">
        <f t="shared" si="0"/>
        <v>3435.8130000000001</v>
      </c>
      <c r="D7" s="37"/>
      <c r="E7" s="53">
        <f t="shared" si="1"/>
        <v>1400000</v>
      </c>
      <c r="F7" s="52">
        <f t="shared" si="2"/>
        <v>1000</v>
      </c>
    </row>
    <row r="8" spans="1:6" ht="15">
      <c r="A8" s="8" t="s">
        <v>27</v>
      </c>
      <c r="B8" s="81">
        <v>1401000</v>
      </c>
      <c r="C8" s="82">
        <f t="shared" si="0"/>
        <v>3435.8130000000001</v>
      </c>
      <c r="D8" s="37"/>
      <c r="E8" s="53">
        <f t="shared" si="1"/>
        <v>1400000</v>
      </c>
      <c r="F8" s="52">
        <f t="shared" si="2"/>
        <v>1000</v>
      </c>
    </row>
    <row r="9" spans="1:6" ht="15">
      <c r="A9" s="68" t="s">
        <v>28</v>
      </c>
      <c r="B9" s="81">
        <v>1401000</v>
      </c>
      <c r="C9" s="83">
        <f>$B$23+(E9*$C$26)+(F9*$C$27)</f>
        <v>4223.1439</v>
      </c>
      <c r="D9" s="37"/>
      <c r="E9" s="53">
        <f t="shared" si="1"/>
        <v>1400000</v>
      </c>
      <c r="F9" s="52">
        <f t="shared" si="2"/>
        <v>1000</v>
      </c>
    </row>
    <row r="10" spans="1:6" ht="15">
      <c r="A10" s="68" t="s">
        <v>29</v>
      </c>
      <c r="B10" s="81">
        <v>1401000</v>
      </c>
      <c r="C10" s="83">
        <f t="shared" ref="C10:C14" si="3">$B$23+(E10*$C$26)+(F10*$C$27)</f>
        <v>4223.1439</v>
      </c>
      <c r="D10" s="37"/>
      <c r="E10" s="53">
        <f t="shared" si="1"/>
        <v>1400000</v>
      </c>
      <c r="F10" s="52">
        <f t="shared" si="2"/>
        <v>1000</v>
      </c>
    </row>
    <row r="11" spans="1:6" ht="15">
      <c r="A11" s="68" t="s">
        <v>30</v>
      </c>
      <c r="B11" s="81">
        <v>1401000</v>
      </c>
      <c r="C11" s="83">
        <f t="shared" si="3"/>
        <v>4223.1439</v>
      </c>
      <c r="D11" s="37"/>
      <c r="E11" s="53">
        <f t="shared" si="1"/>
        <v>1400000</v>
      </c>
      <c r="F11" s="52">
        <f t="shared" si="2"/>
        <v>1000</v>
      </c>
    </row>
    <row r="12" spans="1:6" ht="15">
      <c r="A12" s="68" t="s">
        <v>31</v>
      </c>
      <c r="B12" s="81">
        <v>1401000</v>
      </c>
      <c r="C12" s="83">
        <f t="shared" si="3"/>
        <v>4223.1439</v>
      </c>
      <c r="D12" s="37"/>
      <c r="E12" s="53">
        <f t="shared" si="1"/>
        <v>1400000</v>
      </c>
      <c r="F12" s="52">
        <f t="shared" si="2"/>
        <v>1000</v>
      </c>
    </row>
    <row r="13" spans="1:6" ht="15">
      <c r="A13" s="68" t="s">
        <v>32</v>
      </c>
      <c r="B13" s="81">
        <v>1401000</v>
      </c>
      <c r="C13" s="83">
        <f t="shared" si="3"/>
        <v>4223.1439</v>
      </c>
      <c r="D13" s="37"/>
      <c r="E13" s="53">
        <f t="shared" si="1"/>
        <v>1400000</v>
      </c>
      <c r="F13" s="52">
        <f t="shared" si="2"/>
        <v>1000</v>
      </c>
    </row>
    <row r="14" spans="1:6" ht="15">
      <c r="A14" s="68" t="s">
        <v>33</v>
      </c>
      <c r="B14" s="81">
        <v>1401000</v>
      </c>
      <c r="C14" s="83">
        <f t="shared" si="3"/>
        <v>4223.1439</v>
      </c>
      <c r="D14" s="37"/>
      <c r="E14" s="53">
        <f t="shared" si="1"/>
        <v>1400000</v>
      </c>
      <c r="F14" s="52">
        <f t="shared" si="2"/>
        <v>1000</v>
      </c>
    </row>
    <row r="15" spans="1:6" ht="15">
      <c r="A15" s="8" t="s">
        <v>34</v>
      </c>
      <c r="B15" s="81">
        <v>1401000</v>
      </c>
      <c r="C15" s="82">
        <f t="shared" ref="C15:C16" si="4">$B$23+(E15*$B$26)+(F15*$B$27)</f>
        <v>3435.8130000000001</v>
      </c>
      <c r="D15" s="37"/>
      <c r="E15" s="53">
        <f t="shared" si="1"/>
        <v>1400000</v>
      </c>
      <c r="F15" s="52">
        <f t="shared" si="2"/>
        <v>1000</v>
      </c>
    </row>
    <row r="16" spans="1:6" ht="15">
      <c r="A16" s="8" t="s">
        <v>35</v>
      </c>
      <c r="B16" s="81">
        <v>1401000</v>
      </c>
      <c r="C16" s="82">
        <f t="shared" si="4"/>
        <v>3435.8130000000001</v>
      </c>
      <c r="D16" s="37"/>
      <c r="E16" s="53">
        <f t="shared" si="1"/>
        <v>1400000</v>
      </c>
      <c r="F16" s="52">
        <f t="shared" si="2"/>
        <v>1000</v>
      </c>
    </row>
    <row r="17" spans="1:6" ht="15">
      <c r="A17" s="20" t="s">
        <v>36</v>
      </c>
      <c r="B17" s="73">
        <f>SUM(B5:B16)</f>
        <v>16812000</v>
      </c>
      <c r="C17" s="74">
        <f>SUM(C5:C16)</f>
        <v>45953.741400000006</v>
      </c>
      <c r="D17" s="37"/>
      <c r="E17" s="38"/>
      <c r="F17" s="38"/>
    </row>
    <row r="18" spans="1:6">
      <c r="A18" s="37"/>
      <c r="B18" s="37"/>
      <c r="C18" s="37"/>
      <c r="D18" s="37"/>
      <c r="E18" s="38"/>
      <c r="F18" s="38"/>
    </row>
    <row r="19" spans="1:6">
      <c r="A19" s="37"/>
      <c r="B19" s="37"/>
      <c r="C19" s="37"/>
      <c r="D19" s="37"/>
      <c r="E19" s="37"/>
      <c r="F19" s="37"/>
    </row>
    <row r="20" spans="1:6">
      <c r="A20" s="37"/>
      <c r="B20" s="37"/>
      <c r="C20" s="37"/>
      <c r="D20" s="37"/>
      <c r="E20" s="37"/>
      <c r="F20" s="37"/>
    </row>
    <row r="21" spans="1:6">
      <c r="A21" s="37"/>
      <c r="B21" s="37"/>
      <c r="C21" s="37"/>
      <c r="D21" s="38"/>
      <c r="E21" s="38"/>
      <c r="F21" s="38"/>
    </row>
    <row r="22" spans="1:6">
      <c r="A22" s="194" t="s">
        <v>89</v>
      </c>
      <c r="B22" s="194"/>
      <c r="C22" s="194"/>
      <c r="D22" s="38"/>
      <c r="E22" s="38"/>
      <c r="F22" s="38"/>
    </row>
    <row r="23" spans="1:6">
      <c r="A23" s="43" t="s">
        <v>88</v>
      </c>
      <c r="B23" s="54">
        <v>282.02</v>
      </c>
      <c r="C23" s="55"/>
      <c r="D23" s="38"/>
      <c r="E23" s="38"/>
      <c r="F23" s="38"/>
    </row>
    <row r="24" spans="1:6">
      <c r="A24" s="48"/>
      <c r="B24" s="42"/>
      <c r="C24" s="56"/>
      <c r="D24" s="38"/>
      <c r="E24" s="38"/>
      <c r="F24" s="38"/>
    </row>
    <row r="25" spans="1:6">
      <c r="A25" s="48"/>
      <c r="B25" s="57" t="s">
        <v>82</v>
      </c>
      <c r="C25" s="58" t="s">
        <v>83</v>
      </c>
    </row>
    <row r="26" spans="1:6">
      <c r="A26" s="48" t="s">
        <v>4</v>
      </c>
      <c r="B26" s="47">
        <v>2.2504000000000001E-3</v>
      </c>
      <c r="C26" s="56">
        <v>2.8121999999999999E-3</v>
      </c>
    </row>
    <row r="27" spans="1:6">
      <c r="A27" s="50" t="s">
        <v>3</v>
      </c>
      <c r="B27" s="60">
        <v>3.2330000000000002E-3</v>
      </c>
      <c r="C27" s="59">
        <v>4.0438999999999996E-3</v>
      </c>
    </row>
  </sheetData>
  <mergeCells count="1">
    <mergeCell ref="A22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7"/>
  <sheetViews>
    <sheetView workbookViewId="0">
      <selection activeCell="B24" sqref="B24"/>
    </sheetView>
  </sheetViews>
  <sheetFormatPr defaultColWidth="8.85546875" defaultRowHeight="12.75"/>
  <cols>
    <col min="1" max="1" width="17.42578125" bestFit="1" customWidth="1"/>
    <col min="2" max="2" width="17.28515625" bestFit="1" customWidth="1"/>
    <col min="3" max="3" width="16.42578125" bestFit="1" customWidth="1"/>
    <col min="4" max="4" width="19.85546875" style="2" bestFit="1" customWidth="1"/>
    <col min="5" max="6" width="19.85546875" style="2" customWidth="1"/>
    <col min="7" max="7" width="23.42578125" bestFit="1" customWidth="1"/>
    <col min="8" max="8" width="19.140625" bestFit="1" customWidth="1"/>
  </cols>
  <sheetData>
    <row r="1" spans="1:6" ht="25.5">
      <c r="A1" s="72" t="s">
        <v>95</v>
      </c>
      <c r="B1" s="40" t="s">
        <v>96</v>
      </c>
    </row>
    <row r="2" spans="1:6">
      <c r="A2" s="37"/>
      <c r="B2" s="37"/>
      <c r="C2" s="37"/>
      <c r="D2" s="37"/>
      <c r="E2" s="37"/>
      <c r="F2" s="37"/>
    </row>
    <row r="3" spans="1:6" ht="23.25">
      <c r="B3" s="67" t="s">
        <v>118</v>
      </c>
      <c r="D3" s="37"/>
      <c r="E3" s="85" t="s">
        <v>105</v>
      </c>
      <c r="F3" s="86" t="s">
        <v>104</v>
      </c>
    </row>
    <row r="4" spans="1:6" ht="45">
      <c r="A4" s="30" t="s">
        <v>20</v>
      </c>
      <c r="B4" s="30" t="s">
        <v>122</v>
      </c>
      <c r="C4" s="30" t="s">
        <v>121</v>
      </c>
      <c r="D4" s="37"/>
      <c r="E4" s="84" t="s">
        <v>4</v>
      </c>
      <c r="F4" s="84" t="s">
        <v>3</v>
      </c>
    </row>
    <row r="5" spans="1:6" ht="15">
      <c r="A5" s="8" t="s">
        <v>24</v>
      </c>
      <c r="B5" s="81">
        <v>2501000</v>
      </c>
      <c r="C5" s="82">
        <f>$B$23+(E5*$B$26)+(F5*$B$27)</f>
        <v>6071.9830000000002</v>
      </c>
      <c r="D5" s="37"/>
      <c r="E5" s="53">
        <f>IF(B5&lt;2500000,B5,2500000)</f>
        <v>2500000</v>
      </c>
      <c r="F5" s="52">
        <f>SUM(B5-E5)</f>
        <v>1000</v>
      </c>
    </row>
    <row r="6" spans="1:6" ht="15">
      <c r="A6" s="8" t="s">
        <v>25</v>
      </c>
      <c r="B6" s="81">
        <v>2501000</v>
      </c>
      <c r="C6" s="82">
        <f t="shared" ref="C6:C8" si="0">$B$23+(E6*$B$26)+(F6*$B$27)</f>
        <v>6071.9830000000002</v>
      </c>
      <c r="D6" s="37"/>
      <c r="E6" s="53">
        <f t="shared" ref="E6:E16" si="1">IF(B6&lt;2500000,B6,2500000)</f>
        <v>2500000</v>
      </c>
      <c r="F6" s="52">
        <f t="shared" ref="F6:F16" si="2">SUM(B6-E6)</f>
        <v>1000</v>
      </c>
    </row>
    <row r="7" spans="1:6" ht="15">
      <c r="A7" s="8" t="s">
        <v>26</v>
      </c>
      <c r="B7" s="81">
        <v>2501000</v>
      </c>
      <c r="C7" s="82">
        <f t="shared" si="0"/>
        <v>6071.9830000000002</v>
      </c>
      <c r="D7" s="37"/>
      <c r="E7" s="53">
        <f t="shared" si="1"/>
        <v>2500000</v>
      </c>
      <c r="F7" s="52">
        <f t="shared" si="2"/>
        <v>1000</v>
      </c>
    </row>
    <row r="8" spans="1:6" ht="15">
      <c r="A8" s="8" t="s">
        <v>27</v>
      </c>
      <c r="B8" s="81">
        <v>2501000</v>
      </c>
      <c r="C8" s="82">
        <f t="shared" si="0"/>
        <v>6071.9830000000002</v>
      </c>
      <c r="D8" s="37"/>
      <c r="E8" s="53">
        <f t="shared" si="1"/>
        <v>2500000</v>
      </c>
      <c r="F8" s="52">
        <f t="shared" si="2"/>
        <v>1000</v>
      </c>
    </row>
    <row r="9" spans="1:6" ht="15">
      <c r="A9" s="68" t="s">
        <v>28</v>
      </c>
      <c r="B9" s="81">
        <v>2501000</v>
      </c>
      <c r="C9" s="83">
        <f>$B$23+(E9*$C$26)+(F9*$C$27)</f>
        <v>7477.2938999999997</v>
      </c>
      <c r="D9" s="37"/>
      <c r="E9" s="53">
        <f t="shared" si="1"/>
        <v>2500000</v>
      </c>
      <c r="F9" s="52">
        <f t="shared" si="2"/>
        <v>1000</v>
      </c>
    </row>
    <row r="10" spans="1:6" ht="15">
      <c r="A10" s="68" t="s">
        <v>29</v>
      </c>
      <c r="B10" s="81">
        <v>2501000</v>
      </c>
      <c r="C10" s="83">
        <f t="shared" ref="C10:C14" si="3">$B$23+(E10*$C$26)+(F10*$C$27)</f>
        <v>7477.2938999999997</v>
      </c>
      <c r="D10" s="37"/>
      <c r="E10" s="53">
        <f t="shared" si="1"/>
        <v>2500000</v>
      </c>
      <c r="F10" s="52">
        <f t="shared" si="2"/>
        <v>1000</v>
      </c>
    </row>
    <row r="11" spans="1:6" ht="15">
      <c r="A11" s="68" t="s">
        <v>30</v>
      </c>
      <c r="B11" s="81">
        <v>2501000</v>
      </c>
      <c r="C11" s="83">
        <f t="shared" si="3"/>
        <v>7477.2938999999997</v>
      </c>
      <c r="D11" s="37"/>
      <c r="E11" s="53">
        <f t="shared" si="1"/>
        <v>2500000</v>
      </c>
      <c r="F11" s="52">
        <f t="shared" si="2"/>
        <v>1000</v>
      </c>
    </row>
    <row r="12" spans="1:6" ht="15">
      <c r="A12" s="68" t="s">
        <v>31</v>
      </c>
      <c r="B12" s="81">
        <v>2501000</v>
      </c>
      <c r="C12" s="83">
        <f t="shared" si="3"/>
        <v>7477.2938999999997</v>
      </c>
      <c r="D12" s="37"/>
      <c r="E12" s="53">
        <f t="shared" si="1"/>
        <v>2500000</v>
      </c>
      <c r="F12" s="52">
        <f t="shared" si="2"/>
        <v>1000</v>
      </c>
    </row>
    <row r="13" spans="1:6" ht="15">
      <c r="A13" s="68" t="s">
        <v>32</v>
      </c>
      <c r="B13" s="81">
        <v>2501000</v>
      </c>
      <c r="C13" s="83">
        <f t="shared" si="3"/>
        <v>7477.2938999999997</v>
      </c>
      <c r="D13" s="37"/>
      <c r="E13" s="53">
        <f t="shared" si="1"/>
        <v>2500000</v>
      </c>
      <c r="F13" s="52">
        <f t="shared" si="2"/>
        <v>1000</v>
      </c>
    </row>
    <row r="14" spans="1:6" ht="15">
      <c r="A14" s="68" t="s">
        <v>33</v>
      </c>
      <c r="B14" s="81">
        <v>2501000</v>
      </c>
      <c r="C14" s="83">
        <f t="shared" si="3"/>
        <v>7477.2938999999997</v>
      </c>
      <c r="D14" s="37"/>
      <c r="E14" s="53">
        <f t="shared" si="1"/>
        <v>2500000</v>
      </c>
      <c r="F14" s="52">
        <f t="shared" si="2"/>
        <v>1000</v>
      </c>
    </row>
    <row r="15" spans="1:6" ht="15">
      <c r="A15" s="8" t="s">
        <v>34</v>
      </c>
      <c r="B15" s="81">
        <v>2501000</v>
      </c>
      <c r="C15" s="82">
        <f t="shared" ref="C15:C16" si="4">$B$23+(E15*$B$26)+(F15*$B$27)</f>
        <v>6071.9830000000002</v>
      </c>
      <c r="D15" s="37"/>
      <c r="E15" s="53">
        <f t="shared" si="1"/>
        <v>2500000</v>
      </c>
      <c r="F15" s="52">
        <f t="shared" si="2"/>
        <v>1000</v>
      </c>
    </row>
    <row r="16" spans="1:6" ht="15">
      <c r="A16" s="8" t="s">
        <v>35</v>
      </c>
      <c r="B16" s="81">
        <v>2501000</v>
      </c>
      <c r="C16" s="82">
        <f t="shared" si="4"/>
        <v>6071.9830000000002</v>
      </c>
      <c r="D16" s="37"/>
      <c r="E16" s="53">
        <f t="shared" si="1"/>
        <v>2500000</v>
      </c>
      <c r="F16" s="52">
        <f t="shared" si="2"/>
        <v>1000</v>
      </c>
    </row>
    <row r="17" spans="1:6" ht="15">
      <c r="A17" s="20" t="s">
        <v>36</v>
      </c>
      <c r="B17" s="73">
        <f>SUM(B5:B16)</f>
        <v>30012000</v>
      </c>
      <c r="C17" s="74">
        <f>SUM(C5:C16)</f>
        <v>81295.661400000012</v>
      </c>
      <c r="D17" s="37"/>
      <c r="E17" s="38"/>
      <c r="F17" s="38"/>
    </row>
    <row r="18" spans="1:6">
      <c r="A18" s="37"/>
      <c r="B18" s="37"/>
      <c r="C18" s="37"/>
      <c r="D18" s="37"/>
      <c r="E18" s="38"/>
      <c r="F18" s="38"/>
    </row>
    <row r="19" spans="1:6">
      <c r="A19" s="37"/>
      <c r="B19" s="37"/>
      <c r="C19" s="37"/>
      <c r="D19" s="37"/>
      <c r="E19" s="37"/>
      <c r="F19" s="37"/>
    </row>
    <row r="20" spans="1:6">
      <c r="A20" s="37"/>
      <c r="B20" s="37"/>
      <c r="C20" s="37"/>
      <c r="D20" s="37"/>
      <c r="E20" s="37"/>
      <c r="F20" s="37"/>
    </row>
    <row r="21" spans="1:6">
      <c r="A21" s="37"/>
      <c r="B21" s="37"/>
      <c r="C21" s="37"/>
      <c r="D21" s="38"/>
      <c r="E21" s="38"/>
      <c r="F21" s="38"/>
    </row>
    <row r="22" spans="1:6">
      <c r="A22" s="194" t="s">
        <v>89</v>
      </c>
      <c r="B22" s="194"/>
      <c r="C22" s="194"/>
      <c r="D22" s="38"/>
      <c r="E22" s="38"/>
      <c r="F22" s="38"/>
    </row>
    <row r="23" spans="1:6">
      <c r="A23" s="43" t="s">
        <v>88</v>
      </c>
      <c r="B23" s="54">
        <v>442.75</v>
      </c>
      <c r="C23" s="55"/>
      <c r="D23" s="38"/>
      <c r="E23" s="38"/>
      <c r="F23" s="38"/>
    </row>
    <row r="24" spans="1:6">
      <c r="A24" s="48"/>
      <c r="B24" s="42"/>
      <c r="C24" s="56"/>
      <c r="D24" s="38"/>
      <c r="E24" s="38"/>
      <c r="F24" s="38"/>
    </row>
    <row r="25" spans="1:6">
      <c r="A25" s="48"/>
      <c r="B25" s="57" t="s">
        <v>82</v>
      </c>
      <c r="C25" s="58" t="s">
        <v>83</v>
      </c>
    </row>
    <row r="26" spans="1:6">
      <c r="A26" s="48" t="s">
        <v>4</v>
      </c>
      <c r="B26" s="47">
        <v>2.2504000000000001E-3</v>
      </c>
      <c r="C26" s="56">
        <v>2.8121999999999999E-3</v>
      </c>
    </row>
    <row r="27" spans="1:6">
      <c r="A27" s="50" t="s">
        <v>3</v>
      </c>
      <c r="B27" s="60">
        <v>3.2330000000000002E-3</v>
      </c>
      <c r="C27" s="59">
        <v>4.0438999999999996E-3</v>
      </c>
    </row>
  </sheetData>
  <mergeCells count="1">
    <mergeCell ref="A22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7"/>
  <sheetViews>
    <sheetView workbookViewId="0">
      <selection activeCell="B24" sqref="B24"/>
    </sheetView>
  </sheetViews>
  <sheetFormatPr defaultColWidth="8.85546875" defaultRowHeight="12.75"/>
  <cols>
    <col min="1" max="1" width="21.140625" customWidth="1"/>
    <col min="2" max="2" width="13.140625" bestFit="1" customWidth="1"/>
    <col min="3" max="3" width="16.42578125" bestFit="1" customWidth="1"/>
    <col min="4" max="4" width="19.140625" bestFit="1" customWidth="1"/>
  </cols>
  <sheetData>
    <row r="1" spans="1:3" ht="25.5">
      <c r="A1" s="72" t="s">
        <v>17</v>
      </c>
      <c r="B1" s="40" t="s">
        <v>97</v>
      </c>
    </row>
    <row r="2" spans="1:3">
      <c r="A2" s="41"/>
      <c r="B2" s="41"/>
      <c r="C2" s="41"/>
    </row>
    <row r="3" spans="1:3" ht="23.25">
      <c r="B3" s="67" t="s">
        <v>118</v>
      </c>
    </row>
    <row r="4" spans="1:3" ht="45">
      <c r="A4" s="30" t="s">
        <v>20</v>
      </c>
      <c r="B4" s="30" t="s">
        <v>122</v>
      </c>
      <c r="C4" s="30" t="s">
        <v>121</v>
      </c>
    </row>
    <row r="5" spans="1:3" ht="15">
      <c r="A5" s="8" t="s">
        <v>24</v>
      </c>
      <c r="B5" s="81">
        <v>2501000</v>
      </c>
      <c r="C5" s="82">
        <f>$B$23+(B5*$B$26)</f>
        <v>6487.1404000000002</v>
      </c>
    </row>
    <row r="6" spans="1:3" ht="15">
      <c r="A6" s="8" t="s">
        <v>25</v>
      </c>
      <c r="B6" s="81">
        <v>2501000</v>
      </c>
      <c r="C6" s="82">
        <f>$B$23+(B6*$B$26)</f>
        <v>6487.1404000000002</v>
      </c>
    </row>
    <row r="7" spans="1:3" ht="15">
      <c r="A7" s="8" t="s">
        <v>26</v>
      </c>
      <c r="B7" s="81">
        <v>2501000</v>
      </c>
      <c r="C7" s="82">
        <f>$B$23+(B7*$B$26)</f>
        <v>6487.1404000000002</v>
      </c>
    </row>
    <row r="8" spans="1:3" ht="15">
      <c r="A8" s="8" t="s">
        <v>27</v>
      </c>
      <c r="B8" s="81">
        <v>2501000</v>
      </c>
      <c r="C8" s="82">
        <f>$B$23+(B8*$B$26)</f>
        <v>6487.1404000000002</v>
      </c>
    </row>
    <row r="9" spans="1:3" ht="15">
      <c r="A9" s="68" t="s">
        <v>28</v>
      </c>
      <c r="B9" s="81">
        <v>2501000</v>
      </c>
      <c r="C9" s="83">
        <f>$B$23+(B9*$C$26)</f>
        <v>7892.2022000000006</v>
      </c>
    </row>
    <row r="10" spans="1:3" ht="15">
      <c r="A10" s="68" t="s">
        <v>29</v>
      </c>
      <c r="B10" s="81">
        <v>2501000</v>
      </c>
      <c r="C10" s="83">
        <f t="shared" ref="C10:C14" si="0">$B$23+(B10*$C$26)</f>
        <v>7892.2022000000006</v>
      </c>
    </row>
    <row r="11" spans="1:3" ht="15">
      <c r="A11" s="68" t="s">
        <v>30</v>
      </c>
      <c r="B11" s="81">
        <v>2501000</v>
      </c>
      <c r="C11" s="83">
        <f t="shared" si="0"/>
        <v>7892.2022000000006</v>
      </c>
    </row>
    <row r="12" spans="1:3" ht="15">
      <c r="A12" s="68" t="s">
        <v>31</v>
      </c>
      <c r="B12" s="81">
        <v>2501000</v>
      </c>
      <c r="C12" s="83">
        <f t="shared" si="0"/>
        <v>7892.2022000000006</v>
      </c>
    </row>
    <row r="13" spans="1:3" ht="15">
      <c r="A13" s="68" t="s">
        <v>32</v>
      </c>
      <c r="B13" s="81">
        <v>2501000</v>
      </c>
      <c r="C13" s="83">
        <f t="shared" si="0"/>
        <v>7892.2022000000006</v>
      </c>
    </row>
    <row r="14" spans="1:3" ht="15">
      <c r="A14" s="68" t="s">
        <v>33</v>
      </c>
      <c r="B14" s="81">
        <v>2501000</v>
      </c>
      <c r="C14" s="83">
        <f t="shared" si="0"/>
        <v>7892.2022000000006</v>
      </c>
    </row>
    <row r="15" spans="1:3" ht="15">
      <c r="A15" s="8" t="s">
        <v>34</v>
      </c>
      <c r="B15" s="81">
        <v>2501000</v>
      </c>
      <c r="C15" s="82">
        <f t="shared" ref="C15:C16" si="1">$B$23+(B15*$B$26)</f>
        <v>6487.1404000000002</v>
      </c>
    </row>
    <row r="16" spans="1:3" ht="15">
      <c r="A16" s="8" t="s">
        <v>35</v>
      </c>
      <c r="B16" s="81">
        <v>2501000</v>
      </c>
      <c r="C16" s="82">
        <f t="shared" si="1"/>
        <v>6487.1404000000002</v>
      </c>
    </row>
    <row r="17" spans="1:3" ht="15">
      <c r="A17" s="20" t="s">
        <v>36</v>
      </c>
      <c r="B17" s="73">
        <f>SUM(B5:B16)</f>
        <v>30012000</v>
      </c>
      <c r="C17" s="74">
        <f>SUM(C5:C16)</f>
        <v>86276.055600000007</v>
      </c>
    </row>
    <row r="18" spans="1:3">
      <c r="A18" s="37"/>
      <c r="B18" s="37"/>
      <c r="C18" s="37"/>
    </row>
    <row r="19" spans="1:3">
      <c r="A19" s="37"/>
      <c r="B19" s="37"/>
      <c r="C19" s="37"/>
    </row>
    <row r="20" spans="1:3">
      <c r="A20" s="37"/>
      <c r="B20" s="37"/>
      <c r="C20" s="37"/>
    </row>
    <row r="21" spans="1:3">
      <c r="A21" s="37"/>
      <c r="B21" s="37"/>
      <c r="C21" s="37"/>
    </row>
    <row r="22" spans="1:3">
      <c r="A22" s="194" t="s">
        <v>89</v>
      </c>
      <c r="B22" s="194"/>
      <c r="C22" s="194"/>
    </row>
    <row r="23" spans="1:3">
      <c r="A23" s="43" t="s">
        <v>88</v>
      </c>
      <c r="B23" s="54">
        <v>858.89</v>
      </c>
      <c r="C23" s="55"/>
    </row>
    <row r="24" spans="1:3">
      <c r="A24" s="48"/>
      <c r="B24" s="42"/>
      <c r="C24" s="56"/>
    </row>
    <row r="25" spans="1:3">
      <c r="A25" s="48"/>
      <c r="B25" s="57" t="s">
        <v>82</v>
      </c>
      <c r="C25" s="58" t="s">
        <v>83</v>
      </c>
    </row>
    <row r="26" spans="1:3">
      <c r="A26" s="48" t="s">
        <v>4</v>
      </c>
      <c r="B26" s="47">
        <v>2.2504000000000001E-3</v>
      </c>
      <c r="C26" s="56">
        <v>2.8121999999999999E-3</v>
      </c>
    </row>
    <row r="27" spans="1:3">
      <c r="A27" s="50"/>
      <c r="B27" s="60"/>
      <c r="C27" s="59"/>
    </row>
  </sheetData>
  <mergeCells count="1">
    <mergeCell ref="A22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7"/>
  <sheetViews>
    <sheetView workbookViewId="0">
      <selection activeCell="F31" sqref="F31"/>
    </sheetView>
  </sheetViews>
  <sheetFormatPr defaultColWidth="8.85546875" defaultRowHeight="12.75"/>
  <cols>
    <col min="1" max="1" width="16.7109375" customWidth="1"/>
    <col min="2" max="2" width="18.5703125" customWidth="1"/>
    <col min="3" max="3" width="15.5703125" customWidth="1"/>
  </cols>
  <sheetData>
    <row r="1" spans="1:3" ht="25.5">
      <c r="A1" s="72" t="s">
        <v>98</v>
      </c>
      <c r="B1" s="40" t="s">
        <v>99</v>
      </c>
    </row>
    <row r="3" spans="1:3" ht="23.25">
      <c r="B3" s="67" t="s">
        <v>118</v>
      </c>
    </row>
    <row r="4" spans="1:3" ht="45">
      <c r="A4" s="30" t="s">
        <v>20</v>
      </c>
      <c r="B4" s="30" t="s">
        <v>122</v>
      </c>
      <c r="C4" s="30" t="s">
        <v>121</v>
      </c>
    </row>
    <row r="5" spans="1:3" ht="15">
      <c r="A5" s="8" t="s">
        <v>24</v>
      </c>
      <c r="B5" s="81">
        <v>2501000</v>
      </c>
      <c r="C5" s="82">
        <f>$B$23+(B5*$B$26)</f>
        <v>7145.5604000000003</v>
      </c>
    </row>
    <row r="6" spans="1:3" ht="15">
      <c r="A6" s="8" t="s">
        <v>25</v>
      </c>
      <c r="B6" s="81">
        <v>2501000</v>
      </c>
      <c r="C6" s="82">
        <f>$B$23+(B6*$B$26)</f>
        <v>7145.5604000000003</v>
      </c>
    </row>
    <row r="7" spans="1:3" ht="15">
      <c r="A7" s="8" t="s">
        <v>26</v>
      </c>
      <c r="B7" s="81">
        <v>2501000</v>
      </c>
      <c r="C7" s="82">
        <f>$B$23+(B7*$B$26)</f>
        <v>7145.5604000000003</v>
      </c>
    </row>
    <row r="8" spans="1:3" ht="15">
      <c r="A8" s="8" t="s">
        <v>27</v>
      </c>
      <c r="B8" s="81">
        <v>2501000</v>
      </c>
      <c r="C8" s="82">
        <f>$B$23+(B8*$B$26)</f>
        <v>7145.5604000000003</v>
      </c>
    </row>
    <row r="9" spans="1:3" ht="15">
      <c r="A9" s="68" t="s">
        <v>28</v>
      </c>
      <c r="B9" s="81">
        <v>2501000</v>
      </c>
      <c r="C9" s="83">
        <f>$B$23+(B9*$C$26)</f>
        <v>8550.6221999999998</v>
      </c>
    </row>
    <row r="10" spans="1:3" ht="15">
      <c r="A10" s="68" t="s">
        <v>29</v>
      </c>
      <c r="B10" s="81">
        <v>2501000</v>
      </c>
      <c r="C10" s="83">
        <f t="shared" ref="C10:C14" si="0">$B$23+(B10*$C$26)</f>
        <v>8550.6221999999998</v>
      </c>
    </row>
    <row r="11" spans="1:3" ht="15">
      <c r="A11" s="68" t="s">
        <v>30</v>
      </c>
      <c r="B11" s="81">
        <v>2501000</v>
      </c>
      <c r="C11" s="83">
        <f t="shared" si="0"/>
        <v>8550.6221999999998</v>
      </c>
    </row>
    <row r="12" spans="1:3" ht="15">
      <c r="A12" s="68" t="s">
        <v>31</v>
      </c>
      <c r="B12" s="81">
        <v>2501000</v>
      </c>
      <c r="C12" s="83">
        <f t="shared" si="0"/>
        <v>8550.6221999999998</v>
      </c>
    </row>
    <row r="13" spans="1:3" ht="15">
      <c r="A13" s="68" t="s">
        <v>32</v>
      </c>
      <c r="B13" s="81">
        <v>2501000</v>
      </c>
      <c r="C13" s="83">
        <f t="shared" si="0"/>
        <v>8550.6221999999998</v>
      </c>
    </row>
    <row r="14" spans="1:3" ht="15">
      <c r="A14" s="68" t="s">
        <v>33</v>
      </c>
      <c r="B14" s="81">
        <v>2501000</v>
      </c>
      <c r="C14" s="83">
        <f t="shared" si="0"/>
        <v>8550.6221999999998</v>
      </c>
    </row>
    <row r="15" spans="1:3" ht="15">
      <c r="A15" s="8" t="s">
        <v>34</v>
      </c>
      <c r="B15" s="81">
        <v>2501000</v>
      </c>
      <c r="C15" s="82">
        <f>$B$23+(B15*$B$26)</f>
        <v>7145.5604000000003</v>
      </c>
    </row>
    <row r="16" spans="1:3" ht="15">
      <c r="A16" s="8" t="s">
        <v>35</v>
      </c>
      <c r="B16" s="81">
        <v>2501000</v>
      </c>
      <c r="C16" s="82">
        <f>$B$23+(B16*$B$26)</f>
        <v>7145.5604000000003</v>
      </c>
    </row>
    <row r="17" spans="1:3" ht="15">
      <c r="A17" s="20" t="s">
        <v>36</v>
      </c>
      <c r="B17" s="73">
        <f>SUM(B5:B16)</f>
        <v>30012000</v>
      </c>
      <c r="C17" s="74">
        <f>SUM(C5:C16)</f>
        <v>94177.095600000001</v>
      </c>
    </row>
    <row r="18" spans="1:3">
      <c r="A18" s="37"/>
      <c r="B18" s="37"/>
      <c r="C18" s="37"/>
    </row>
    <row r="19" spans="1:3">
      <c r="A19" s="37"/>
      <c r="B19" s="37"/>
      <c r="C19" s="37"/>
    </row>
    <row r="20" spans="1:3">
      <c r="A20" s="37"/>
      <c r="B20" s="37"/>
      <c r="C20" s="37"/>
    </row>
    <row r="21" spans="1:3">
      <c r="A21" s="37"/>
      <c r="B21" s="37"/>
      <c r="C21" s="37"/>
    </row>
    <row r="22" spans="1:3">
      <c r="A22" s="194" t="s">
        <v>89</v>
      </c>
      <c r="B22" s="194"/>
      <c r="C22" s="194"/>
    </row>
    <row r="23" spans="1:3">
      <c r="A23" s="43" t="s">
        <v>88</v>
      </c>
      <c r="B23" s="54">
        <v>1517.31</v>
      </c>
      <c r="C23" s="55"/>
    </row>
    <row r="24" spans="1:3">
      <c r="A24" s="48"/>
      <c r="B24" s="42"/>
      <c r="C24" s="56"/>
    </row>
    <row r="25" spans="1:3">
      <c r="A25" s="48"/>
      <c r="B25" s="57" t="s">
        <v>82</v>
      </c>
      <c r="C25" s="58" t="s">
        <v>83</v>
      </c>
    </row>
    <row r="26" spans="1:3">
      <c r="A26" s="48" t="s">
        <v>4</v>
      </c>
      <c r="B26" s="47">
        <v>2.2504000000000001E-3</v>
      </c>
      <c r="C26" s="56">
        <v>2.8121999999999999E-3</v>
      </c>
    </row>
    <row r="27" spans="1:3">
      <c r="A27" s="50"/>
      <c r="B27" s="60"/>
      <c r="C27" s="59"/>
    </row>
  </sheetData>
  <mergeCells count="1"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0"/>
  <sheetViews>
    <sheetView showGridLines="0" tabSelected="1" zoomScaleNormal="100" workbookViewId="0">
      <selection activeCell="A28" sqref="A28:C30"/>
    </sheetView>
  </sheetViews>
  <sheetFormatPr defaultRowHeight="15"/>
  <cols>
    <col min="1" max="1" width="24" style="6" customWidth="1"/>
    <col min="2" max="3" width="22.7109375" style="6" customWidth="1"/>
    <col min="4" max="4" width="22.5703125" style="6" customWidth="1"/>
    <col min="5" max="5" width="23" style="6" customWidth="1"/>
    <col min="6" max="6" width="21.5703125" style="6" customWidth="1"/>
    <col min="7" max="7" width="22.140625" style="6" customWidth="1"/>
    <col min="8" max="8" width="19.7109375" style="6" customWidth="1"/>
    <col min="9" max="9" width="18.140625" style="6" customWidth="1"/>
    <col min="10" max="16384" width="9.140625" style="6"/>
  </cols>
  <sheetData>
    <row r="1" spans="1:6" ht="28.5" customHeight="1">
      <c r="A1" s="65" t="s">
        <v>114</v>
      </c>
      <c r="B1" s="71" t="s">
        <v>115</v>
      </c>
    </row>
    <row r="2" spans="1:6" ht="23.25">
      <c r="B2" s="67" t="s">
        <v>62</v>
      </c>
    </row>
    <row r="3" spans="1:6" ht="23.25">
      <c r="B3" s="67"/>
    </row>
    <row r="4" spans="1:6" s="19" customFormat="1" ht="26.25" customHeight="1">
      <c r="A4" s="155" t="s">
        <v>184</v>
      </c>
      <c r="B4" s="155"/>
      <c r="C4" s="155"/>
    </row>
    <row r="5" spans="1:6" ht="45">
      <c r="A5" s="17" t="s">
        <v>20</v>
      </c>
      <c r="B5" s="17" t="s">
        <v>45</v>
      </c>
      <c r="C5" s="17" t="s">
        <v>46</v>
      </c>
      <c r="E5" s="104" t="s">
        <v>146</v>
      </c>
      <c r="F5" s="105" t="s">
        <v>147</v>
      </c>
    </row>
    <row r="6" spans="1:6" ht="25.5" customHeight="1">
      <c r="A6" s="8" t="s">
        <v>24</v>
      </c>
      <c r="B6" s="62">
        <v>500</v>
      </c>
      <c r="C6" s="9">
        <f>C$23+IF(B6&lt;501, B6*C$25)+IF(B6&gt;500,IF(B6&lt;1001,500*C$25+(B6-500)*C$26,0),0)+IF(B6&gt;1000,500*C$25+500*C$26+(B6-1000)*C$27,0)</f>
        <v>51.316000000000003</v>
      </c>
      <c r="E6" s="15">
        <f>C6*1.05</f>
        <v>53.881800000000005</v>
      </c>
      <c r="F6" s="15">
        <f>C6*1.25</f>
        <v>64.14500000000001</v>
      </c>
    </row>
    <row r="7" spans="1:6">
      <c r="A7" s="8" t="s">
        <v>25</v>
      </c>
      <c r="B7" s="62">
        <v>550</v>
      </c>
      <c r="C7" s="9">
        <f t="shared" ref="C7:C10" si="0">C$23+IF(B7&lt;501, B7*C$25)+IF(B7&gt;500,IF(B7&lt;1001,500*C$25+(B7-500)*C$26,0),0)+IF(B7&gt;1000,500*C$25+500*C$26+(B7-1000)*C$27,0)</f>
        <v>56.0595</v>
      </c>
      <c r="E7" s="15">
        <f t="shared" ref="E7:E17" si="1">C7*1.05</f>
        <v>58.862475000000003</v>
      </c>
      <c r="F7" s="15">
        <f t="shared" ref="F7:F17" si="2">C7*1.25</f>
        <v>70.074375000000003</v>
      </c>
    </row>
    <row r="8" spans="1:6">
      <c r="A8" s="8" t="s">
        <v>26</v>
      </c>
      <c r="B8" s="62">
        <v>600</v>
      </c>
      <c r="C8" s="9">
        <f t="shared" si="0"/>
        <v>60.802999999999997</v>
      </c>
      <c r="E8" s="15">
        <f t="shared" si="1"/>
        <v>63.843150000000001</v>
      </c>
      <c r="F8" s="15">
        <f t="shared" si="2"/>
        <v>76.003749999999997</v>
      </c>
    </row>
    <row r="9" spans="1:6" ht="15.75" customHeight="1">
      <c r="A9" s="8" t="s">
        <v>27</v>
      </c>
      <c r="B9" s="62">
        <v>600</v>
      </c>
      <c r="C9" s="9">
        <f t="shared" si="0"/>
        <v>60.802999999999997</v>
      </c>
      <c r="E9" s="15">
        <f t="shared" si="1"/>
        <v>63.843150000000001</v>
      </c>
      <c r="F9" s="15">
        <f t="shared" si="2"/>
        <v>76.003749999999997</v>
      </c>
    </row>
    <row r="10" spans="1:6">
      <c r="A10" s="8" t="s">
        <v>28</v>
      </c>
      <c r="B10" s="62">
        <v>700</v>
      </c>
      <c r="C10" s="9">
        <f t="shared" si="0"/>
        <v>70.289999999999992</v>
      </c>
      <c r="E10" s="15">
        <f t="shared" si="1"/>
        <v>73.80449999999999</v>
      </c>
      <c r="F10" s="15">
        <f t="shared" si="2"/>
        <v>87.862499999999983</v>
      </c>
    </row>
    <row r="11" spans="1:6">
      <c r="A11" s="68" t="s">
        <v>29</v>
      </c>
      <c r="B11" s="62">
        <v>800</v>
      </c>
      <c r="C11" s="69">
        <f>B$23+IF(B11&lt;501, B11*B$25)+IF(B11&gt;500,IF(B11&lt;1001,500*B$25+(B11-500)*B$26,0),0)+IF(B11&gt;1000,500*B$25+500*B$26+(B11-1000)*B$27,0)</f>
        <v>88.415999999999997</v>
      </c>
      <c r="E11" s="15">
        <f t="shared" si="1"/>
        <v>92.836799999999997</v>
      </c>
      <c r="F11" s="15">
        <f t="shared" si="2"/>
        <v>110.52</v>
      </c>
    </row>
    <row r="12" spans="1:6">
      <c r="A12" s="68" t="s">
        <v>30</v>
      </c>
      <c r="B12" s="62">
        <v>900</v>
      </c>
      <c r="C12" s="69">
        <f t="shared" ref="C12:C13" si="3">B$23+IF(B12&lt;501, B12*B$25)+IF(B12&gt;500,IF(B12&lt;1001,500*B$25+(B12-500)*B$26,0),0)+IF(B12&gt;1000,500*B$25+500*B$26+(B12-1000)*B$27,0)</f>
        <v>99.864000000000004</v>
      </c>
      <c r="E12" s="15">
        <f t="shared" si="1"/>
        <v>104.85720000000001</v>
      </c>
      <c r="F12" s="15">
        <f t="shared" si="2"/>
        <v>124.83000000000001</v>
      </c>
    </row>
    <row r="13" spans="1:6">
      <c r="A13" s="68" t="s">
        <v>31</v>
      </c>
      <c r="B13" s="62">
        <v>1000</v>
      </c>
      <c r="C13" s="69">
        <f t="shared" si="3"/>
        <v>111.31200000000001</v>
      </c>
      <c r="E13" s="15">
        <f t="shared" si="1"/>
        <v>116.87760000000002</v>
      </c>
      <c r="F13" s="15">
        <f t="shared" si="2"/>
        <v>139.14000000000001</v>
      </c>
    </row>
    <row r="14" spans="1:6">
      <c r="A14" s="8" t="s">
        <v>32</v>
      </c>
      <c r="B14" s="62">
        <v>900</v>
      </c>
      <c r="C14" s="9">
        <f t="shared" ref="C14:C17" si="4">C$23+IF(B14&lt;501, B14*C$25)+IF(B14&gt;500,IF(B14&lt;1001,500*C$25+(B14-500)*C$26,0),0)+IF(B14&gt;1000,500*C$25+500*C$26+(B14-1000)*C$27,0)</f>
        <v>89.263999999999996</v>
      </c>
      <c r="E14" s="15">
        <f t="shared" si="1"/>
        <v>93.727199999999996</v>
      </c>
      <c r="F14" s="15">
        <f t="shared" si="2"/>
        <v>111.58</v>
      </c>
    </row>
    <row r="15" spans="1:6">
      <c r="A15" s="8" t="s">
        <v>33</v>
      </c>
      <c r="B15" s="62">
        <v>600</v>
      </c>
      <c r="C15" s="9">
        <f t="shared" si="4"/>
        <v>60.802999999999997</v>
      </c>
      <c r="E15" s="15">
        <f t="shared" si="1"/>
        <v>63.843150000000001</v>
      </c>
      <c r="F15" s="15">
        <f t="shared" si="2"/>
        <v>76.003749999999997</v>
      </c>
    </row>
    <row r="16" spans="1:6">
      <c r="A16" s="8" t="s">
        <v>34</v>
      </c>
      <c r="B16" s="62">
        <v>700</v>
      </c>
      <c r="C16" s="9">
        <f t="shared" si="4"/>
        <v>70.289999999999992</v>
      </c>
      <c r="E16" s="15">
        <f t="shared" si="1"/>
        <v>73.80449999999999</v>
      </c>
      <c r="F16" s="15">
        <f t="shared" si="2"/>
        <v>87.862499999999983</v>
      </c>
    </row>
    <row r="17" spans="1:6">
      <c r="A17" s="8" t="s">
        <v>35</v>
      </c>
      <c r="B17" s="62">
        <v>700</v>
      </c>
      <c r="C17" s="9">
        <f t="shared" si="4"/>
        <v>70.289999999999992</v>
      </c>
      <c r="E17" s="15">
        <f t="shared" si="1"/>
        <v>73.80449999999999</v>
      </c>
      <c r="F17" s="15">
        <f t="shared" si="2"/>
        <v>87.862499999999983</v>
      </c>
    </row>
    <row r="18" spans="1:6">
      <c r="A18" s="20" t="s">
        <v>36</v>
      </c>
      <c r="B18" s="11">
        <f>SUM(B6:B17)</f>
        <v>8550</v>
      </c>
      <c r="C18" s="21">
        <f>SUM(C6:C17)</f>
        <v>889.51049999999987</v>
      </c>
      <c r="E18" s="21">
        <f>SUM(E6:E17)</f>
        <v>933.98602500000004</v>
      </c>
      <c r="F18" s="21">
        <f>SUM(F6:F17)</f>
        <v>1111.8881249999999</v>
      </c>
    </row>
    <row r="19" spans="1:6">
      <c r="A19" s="156" t="s">
        <v>47</v>
      </c>
      <c r="B19" s="156"/>
      <c r="C19" s="156"/>
    </row>
    <row r="20" spans="1:6">
      <c r="A20" s="22"/>
      <c r="B20" s="22"/>
      <c r="C20" s="23"/>
    </row>
    <row r="21" spans="1:6">
      <c r="A21" s="157" t="s">
        <v>48</v>
      </c>
      <c r="B21" s="158"/>
      <c r="C21" s="159"/>
    </row>
    <row r="22" spans="1:6" ht="60">
      <c r="A22" s="24" t="s">
        <v>49</v>
      </c>
      <c r="B22" s="7" t="s">
        <v>50</v>
      </c>
      <c r="C22" s="7" t="s">
        <v>51</v>
      </c>
    </row>
    <row r="23" spans="1:6">
      <c r="A23" s="25" t="s">
        <v>42</v>
      </c>
      <c r="B23" s="26">
        <v>6.16</v>
      </c>
      <c r="C23" s="26">
        <v>6.16</v>
      </c>
    </row>
    <row r="24" spans="1:6">
      <c r="A24" s="160" t="s">
        <v>43</v>
      </c>
      <c r="B24" s="161"/>
      <c r="C24" s="162"/>
    </row>
    <row r="25" spans="1:6" s="28" customFormat="1">
      <c r="A25" s="27" t="s">
        <v>52</v>
      </c>
      <c r="B25" s="91">
        <v>9.5824000000000006E-2</v>
      </c>
      <c r="C25" s="91">
        <v>9.0312000000000003E-2</v>
      </c>
    </row>
    <row r="26" spans="1:6" s="28" customFormat="1">
      <c r="A26" s="27" t="s">
        <v>53</v>
      </c>
      <c r="B26" s="91">
        <v>0.11448</v>
      </c>
      <c r="C26" s="91">
        <v>9.4869999999999996E-2</v>
      </c>
    </row>
    <row r="27" spans="1:6">
      <c r="A27" s="29" t="s">
        <v>54</v>
      </c>
      <c r="B27" s="92">
        <v>0.15157999999999999</v>
      </c>
      <c r="C27" s="92">
        <v>0.104516</v>
      </c>
    </row>
    <row r="28" spans="1:6">
      <c r="A28" s="163" t="s">
        <v>185</v>
      </c>
      <c r="B28" s="164"/>
      <c r="C28" s="165"/>
    </row>
    <row r="29" spans="1:6">
      <c r="A29" s="166"/>
      <c r="B29" s="167"/>
      <c r="C29" s="168"/>
    </row>
    <row r="30" spans="1:6">
      <c r="A30" s="169"/>
      <c r="B30" s="170"/>
      <c r="C30" s="171"/>
    </row>
  </sheetData>
  <sheetProtection selectLockedCells="1"/>
  <mergeCells count="5">
    <mergeCell ref="A4:C4"/>
    <mergeCell ref="A19:C19"/>
    <mergeCell ref="A21:C21"/>
    <mergeCell ref="A24:C24"/>
    <mergeCell ref="A28:C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31"/>
  <sheetViews>
    <sheetView showGridLines="0" topLeftCell="A4" zoomScaleNormal="100" workbookViewId="0">
      <selection activeCell="I29" sqref="I29:K31"/>
    </sheetView>
  </sheetViews>
  <sheetFormatPr defaultRowHeight="15"/>
  <cols>
    <col min="1" max="1" width="24" style="6" customWidth="1"/>
    <col min="2" max="3" width="22.7109375" style="6" customWidth="1"/>
    <col min="4" max="4" width="6.140625" style="117" customWidth="1"/>
    <col min="5" max="5" width="22.5703125" style="6" customWidth="1"/>
    <col min="6" max="6" width="23" style="6" customWidth="1"/>
    <col min="7" max="7" width="21.5703125" style="6" customWidth="1"/>
    <col min="8" max="8" width="7.140625" style="117" customWidth="1"/>
    <col min="9" max="9" width="22.140625" style="6" customWidth="1"/>
    <col min="10" max="10" width="19.7109375" style="6" customWidth="1"/>
    <col min="11" max="11" width="18.140625" style="6" customWidth="1"/>
    <col min="12" max="16384" width="9.140625" style="6"/>
  </cols>
  <sheetData>
    <row r="1" spans="1:11" ht="28.5" customHeight="1">
      <c r="A1" s="112" t="s">
        <v>168</v>
      </c>
      <c r="B1" s="113" t="s">
        <v>167</v>
      </c>
    </row>
    <row r="2" spans="1:11" ht="23.25">
      <c r="A2" s="32"/>
      <c r="B2" s="67" t="s">
        <v>62</v>
      </c>
    </row>
    <row r="4" spans="1:11" ht="26.25">
      <c r="A4" s="172" t="s">
        <v>164</v>
      </c>
      <c r="B4" s="172"/>
      <c r="C4" s="172"/>
      <c r="D4" s="118"/>
      <c r="E4" s="173" t="s">
        <v>165</v>
      </c>
      <c r="F4" s="173"/>
      <c r="G4" s="173"/>
      <c r="H4" s="118"/>
      <c r="I4" s="174" t="s">
        <v>166</v>
      </c>
      <c r="J4" s="174"/>
      <c r="K4" s="174"/>
    </row>
    <row r="5" spans="1:11" ht="26.25">
      <c r="A5" s="155" t="s">
        <v>184</v>
      </c>
      <c r="B5" s="155"/>
      <c r="C5" s="155"/>
      <c r="D5" s="119"/>
      <c r="E5" s="155" t="s">
        <v>184</v>
      </c>
      <c r="F5" s="155"/>
      <c r="G5" s="155"/>
      <c r="H5" s="119"/>
      <c r="I5" s="155" t="s">
        <v>184</v>
      </c>
      <c r="J5" s="155"/>
      <c r="K5" s="155"/>
    </row>
    <row r="6" spans="1:11" ht="45">
      <c r="A6" s="111" t="s">
        <v>20</v>
      </c>
      <c r="B6" s="111" t="s">
        <v>45</v>
      </c>
      <c r="C6" s="111" t="s">
        <v>46</v>
      </c>
      <c r="D6" s="120"/>
      <c r="E6" s="111" t="s">
        <v>20</v>
      </c>
      <c r="F6" s="111" t="s">
        <v>45</v>
      </c>
      <c r="G6" s="111" t="s">
        <v>46</v>
      </c>
      <c r="H6" s="120"/>
      <c r="I6" s="111" t="s">
        <v>20</v>
      </c>
      <c r="J6" s="111" t="s">
        <v>45</v>
      </c>
      <c r="K6" s="111" t="s">
        <v>46</v>
      </c>
    </row>
    <row r="7" spans="1:11">
      <c r="A7" s="8" t="s">
        <v>24</v>
      </c>
      <c r="B7" s="62">
        <v>500</v>
      </c>
      <c r="C7" s="9">
        <f>C$24+IF(B7&lt;501, B7*C$26)+IF(B7&gt;500,IF(B7&lt;1001,500*C$26+(B7-500)*C$27,0),0)+IF(B7&gt;1000,500*C$26+500*C$27+(B7-1000)*C$28,0)</f>
        <v>37.006</v>
      </c>
      <c r="D7" s="121"/>
      <c r="E7" s="8" t="s">
        <v>24</v>
      </c>
      <c r="F7" s="62">
        <v>500</v>
      </c>
      <c r="G7" s="9">
        <f>G$24+IF(F7&lt;501, F7*G$26)+IF(F7&gt;500,IF(F7&lt;1001,500*G$26+(F7-500)*G$27,0),0)+IF(F7&gt;1000,500*G$26+500*G$27+(F7-1000)*G$28,0)</f>
        <v>51.316000000000003</v>
      </c>
      <c r="H7" s="121"/>
      <c r="I7" s="8" t="s">
        <v>24</v>
      </c>
      <c r="J7" s="62">
        <v>500</v>
      </c>
      <c r="K7" s="9">
        <f>K$24+IF(J7&lt;501, J7*K$26)+IF(J7&gt;500,IF(J7&lt;1001,500*K$26+(J7-500)*K$27,0),0)+IF(J7&gt;1000,500*K$26+500*K$27+(J7-1000)*K$28,0)</f>
        <v>37.006</v>
      </c>
    </row>
    <row r="8" spans="1:11">
      <c r="A8" s="8" t="s">
        <v>25</v>
      </c>
      <c r="B8" s="62">
        <v>550</v>
      </c>
      <c r="C8" s="9">
        <f t="shared" ref="C8:C11" si="0">C$24+IF(B8&lt;501, B8*C$26)+IF(B8&gt;500,IF(B8&lt;1001,500*C$26+(B8-500)*C$27,0),0)+IF(B8&gt;1000,500*C$26+500*C$27+(B8-1000)*C$28,0)</f>
        <v>41.749499999999998</v>
      </c>
      <c r="D8" s="121"/>
      <c r="E8" s="8" t="s">
        <v>25</v>
      </c>
      <c r="F8" s="62">
        <v>550</v>
      </c>
      <c r="G8" s="9">
        <f t="shared" ref="G8:G11" si="1">G$24+IF(F8&lt;501, F8*G$26)+IF(F8&gt;500,IF(F8&lt;1001,500*G$26+(F8-500)*G$27,0),0)+IF(F8&gt;1000,500*G$26+500*G$27+(F8-1000)*G$28,0)</f>
        <v>56.0595</v>
      </c>
      <c r="H8" s="121"/>
      <c r="I8" s="8" t="s">
        <v>25</v>
      </c>
      <c r="J8" s="62">
        <v>550</v>
      </c>
      <c r="K8" s="9">
        <f t="shared" ref="K8:K11" si="2">K$24+IF(J8&lt;501, J8*K$26)+IF(J8&gt;500,IF(J8&lt;1001,500*K$26+(J8-500)*K$27,0),0)+IF(J8&gt;1000,500*K$26+500*K$27+(J8-1000)*K$28,0)</f>
        <v>41.749499999999998</v>
      </c>
    </row>
    <row r="9" spans="1:11">
      <c r="A9" s="8" t="s">
        <v>26</v>
      </c>
      <c r="B9" s="62">
        <v>600</v>
      </c>
      <c r="C9" s="9">
        <f t="shared" si="0"/>
        <v>46.492999999999995</v>
      </c>
      <c r="D9" s="121"/>
      <c r="E9" s="8" t="s">
        <v>26</v>
      </c>
      <c r="F9" s="62">
        <v>600</v>
      </c>
      <c r="G9" s="9">
        <f t="shared" si="1"/>
        <v>60.802999999999997</v>
      </c>
      <c r="H9" s="121"/>
      <c r="I9" s="8" t="s">
        <v>26</v>
      </c>
      <c r="J9" s="62">
        <v>600</v>
      </c>
      <c r="K9" s="9">
        <f t="shared" si="2"/>
        <v>46.492999999999995</v>
      </c>
    </row>
    <row r="10" spans="1:11">
      <c r="A10" s="8" t="s">
        <v>27</v>
      </c>
      <c r="B10" s="62">
        <v>600</v>
      </c>
      <c r="C10" s="9">
        <f t="shared" si="0"/>
        <v>46.492999999999995</v>
      </c>
      <c r="D10" s="121"/>
      <c r="E10" s="8" t="s">
        <v>27</v>
      </c>
      <c r="F10" s="62">
        <v>600</v>
      </c>
      <c r="G10" s="9">
        <f t="shared" si="1"/>
        <v>60.802999999999997</v>
      </c>
      <c r="H10" s="121"/>
      <c r="I10" s="8" t="s">
        <v>27</v>
      </c>
      <c r="J10" s="62">
        <v>600</v>
      </c>
      <c r="K10" s="9">
        <f t="shared" si="2"/>
        <v>46.492999999999995</v>
      </c>
    </row>
    <row r="11" spans="1:11">
      <c r="A11" s="8" t="s">
        <v>28</v>
      </c>
      <c r="B11" s="62">
        <v>700</v>
      </c>
      <c r="C11" s="9">
        <f t="shared" si="0"/>
        <v>55.980000000000004</v>
      </c>
      <c r="D11" s="121"/>
      <c r="E11" s="8" t="s">
        <v>28</v>
      </c>
      <c r="F11" s="62">
        <v>700</v>
      </c>
      <c r="G11" s="9">
        <f t="shared" si="1"/>
        <v>70.289999999999992</v>
      </c>
      <c r="H11" s="121"/>
      <c r="I11" s="8" t="s">
        <v>28</v>
      </c>
      <c r="J11" s="62">
        <v>700</v>
      </c>
      <c r="K11" s="9">
        <f t="shared" si="2"/>
        <v>55.980000000000004</v>
      </c>
    </row>
    <row r="12" spans="1:11">
      <c r="A12" s="68" t="s">
        <v>29</v>
      </c>
      <c r="B12" s="62">
        <v>800</v>
      </c>
      <c r="C12" s="69">
        <f>B$24+IF(B12&lt;501, B12*B$26)+IF(B12&gt;500,IF(B12&lt;1001,500*B$26+(B12-500)*B$27,0),0)+IF(B12&gt;1000,500*B$26+500*B$27+(B12-1000)*B$28,0)</f>
        <v>73.364000000000004</v>
      </c>
      <c r="D12" s="121"/>
      <c r="E12" s="68" t="s">
        <v>29</v>
      </c>
      <c r="F12" s="62">
        <v>800</v>
      </c>
      <c r="G12" s="69">
        <f>F$24+IF(F12&lt;501, F12*F$26)+IF(F12&gt;500,IF(F12&lt;1001,500*F$26+(F12-500)*F$27,0),0)+IF(F12&gt;1000,500*F$26+500*F$27+(F12-1000)*F$28,0)</f>
        <v>61.364800000000002</v>
      </c>
      <c r="H12" s="121"/>
      <c r="I12" s="68" t="s">
        <v>29</v>
      </c>
      <c r="J12" s="62">
        <v>800</v>
      </c>
      <c r="K12" s="69">
        <f>J$24+IF(J12&lt;501, J12*J$26)+IF(J12&gt;500,IF(J12&lt;1001,500*J$26+(J12-500)*J$27,0),0)+IF(J12&gt;1000,500*J$26+500*J$27+(J12-1000)*J$28,0)</f>
        <v>49.831999999999994</v>
      </c>
    </row>
    <row r="13" spans="1:11">
      <c r="A13" s="68" t="s">
        <v>30</v>
      </c>
      <c r="B13" s="62">
        <v>900</v>
      </c>
      <c r="C13" s="69">
        <f t="shared" ref="C13:C14" si="3">B$24+IF(B13&lt;501, B13*B$26)+IF(B13&gt;500,IF(B13&lt;1001,500*B$26+(B13-500)*B$27,0),0)+IF(B13&gt;1000,500*B$26+500*B$27+(B13-1000)*B$28,0)</f>
        <v>84.811999999999998</v>
      </c>
      <c r="D13" s="121"/>
      <c r="E13" s="68" t="s">
        <v>30</v>
      </c>
      <c r="F13" s="62">
        <v>900</v>
      </c>
      <c r="G13" s="69">
        <f t="shared" ref="G13:G14" si="4">F$24+IF(F13&lt;501, F13*F$26)+IF(F13&gt;500,IF(F13&lt;1001,500*F$26+(F13-500)*F$27,0),0)+IF(F13&gt;1000,500*F$26+500*F$27+(F13-1000)*F$28,0)</f>
        <v>68.901399999999995</v>
      </c>
      <c r="H13" s="121"/>
      <c r="I13" s="68" t="s">
        <v>30</v>
      </c>
      <c r="J13" s="62">
        <v>900</v>
      </c>
      <c r="K13" s="69">
        <f t="shared" ref="K13:K14" si="5">J$24+IF(J13&lt;501, J13*J$26)+IF(J13&gt;500,IF(J13&lt;1001,500*J$26+(J13-500)*J$27,0),0)+IF(J13&gt;1000,500*J$26+500*J$27+(J13-1000)*J$28,0)</f>
        <v>55.715000000000003</v>
      </c>
    </row>
    <row r="14" spans="1:11">
      <c r="A14" s="68" t="s">
        <v>31</v>
      </c>
      <c r="B14" s="62">
        <v>1000</v>
      </c>
      <c r="C14" s="69">
        <f t="shared" si="3"/>
        <v>96.259999999999991</v>
      </c>
      <c r="D14" s="121"/>
      <c r="E14" s="68" t="s">
        <v>31</v>
      </c>
      <c r="F14" s="62">
        <v>1000</v>
      </c>
      <c r="G14" s="69">
        <f t="shared" si="4"/>
        <v>76.437999999999988</v>
      </c>
      <c r="H14" s="121"/>
      <c r="I14" s="68" t="s">
        <v>31</v>
      </c>
      <c r="J14" s="62">
        <v>1000</v>
      </c>
      <c r="K14" s="69">
        <f t="shared" si="5"/>
        <v>61.597999999999999</v>
      </c>
    </row>
    <row r="15" spans="1:11">
      <c r="A15" s="8" t="s">
        <v>32</v>
      </c>
      <c r="B15" s="62">
        <v>900</v>
      </c>
      <c r="C15" s="9">
        <f t="shared" ref="C15:C18" si="6">C$24+IF(B15&lt;501, B15*C$26)+IF(B15&gt;500,IF(B15&lt;1001,500*C$26+(B15-500)*C$27,0),0)+IF(B15&gt;1000,500*C$26+500*C$27+(B15-1000)*C$28,0)</f>
        <v>74.953999999999994</v>
      </c>
      <c r="D15" s="121"/>
      <c r="E15" s="8" t="s">
        <v>32</v>
      </c>
      <c r="F15" s="62">
        <v>900</v>
      </c>
      <c r="G15" s="9">
        <f t="shared" ref="G15:G18" si="7">G$24+IF(F15&lt;501, F15*G$26)+IF(F15&gt;500,IF(F15&lt;1001,500*G$26+(F15-500)*G$27,0),0)+IF(F15&gt;1000,500*G$26+500*G$27+(F15-1000)*G$28,0)</f>
        <v>89.263999999999996</v>
      </c>
      <c r="H15" s="121"/>
      <c r="I15" s="8" t="s">
        <v>32</v>
      </c>
      <c r="J15" s="62">
        <v>900</v>
      </c>
      <c r="K15" s="9">
        <f t="shared" ref="K15:K18" si="8">K$24+IF(J15&lt;501, J15*K$26)+IF(J15&gt;500,IF(J15&lt;1001,500*K$26+(J15-500)*K$27,0),0)+IF(J15&gt;1000,500*K$26+500*K$27+(J15-1000)*K$28,0)</f>
        <v>74.953999999999994</v>
      </c>
    </row>
    <row r="16" spans="1:11">
      <c r="A16" s="8" t="s">
        <v>33</v>
      </c>
      <c r="B16" s="62">
        <v>600</v>
      </c>
      <c r="C16" s="9">
        <f t="shared" si="6"/>
        <v>46.492999999999995</v>
      </c>
      <c r="D16" s="121"/>
      <c r="E16" s="8" t="s">
        <v>33</v>
      </c>
      <c r="F16" s="62">
        <v>600</v>
      </c>
      <c r="G16" s="9">
        <f t="shared" si="7"/>
        <v>60.802999999999997</v>
      </c>
      <c r="H16" s="121"/>
      <c r="I16" s="8" t="s">
        <v>33</v>
      </c>
      <c r="J16" s="62">
        <v>600</v>
      </c>
      <c r="K16" s="9">
        <f t="shared" si="8"/>
        <v>46.492999999999995</v>
      </c>
    </row>
    <row r="17" spans="1:11">
      <c r="A17" s="8" t="s">
        <v>34</v>
      </c>
      <c r="B17" s="62">
        <v>700</v>
      </c>
      <c r="C17" s="9">
        <f t="shared" si="6"/>
        <v>55.980000000000004</v>
      </c>
      <c r="D17" s="121"/>
      <c r="E17" s="8" t="s">
        <v>34</v>
      </c>
      <c r="F17" s="62">
        <v>700</v>
      </c>
      <c r="G17" s="9">
        <f t="shared" si="7"/>
        <v>70.289999999999992</v>
      </c>
      <c r="H17" s="121"/>
      <c r="I17" s="8" t="s">
        <v>34</v>
      </c>
      <c r="J17" s="62">
        <v>700</v>
      </c>
      <c r="K17" s="9">
        <f t="shared" si="8"/>
        <v>55.980000000000004</v>
      </c>
    </row>
    <row r="18" spans="1:11">
      <c r="A18" s="8" t="s">
        <v>35</v>
      </c>
      <c r="B18" s="62">
        <v>700</v>
      </c>
      <c r="C18" s="9">
        <f t="shared" si="6"/>
        <v>55.980000000000004</v>
      </c>
      <c r="D18" s="121"/>
      <c r="E18" s="8" t="s">
        <v>35</v>
      </c>
      <c r="F18" s="62">
        <v>700</v>
      </c>
      <c r="G18" s="9">
        <f t="shared" si="7"/>
        <v>70.289999999999992</v>
      </c>
      <c r="H18" s="121"/>
      <c r="I18" s="8" t="s">
        <v>35</v>
      </c>
      <c r="J18" s="62">
        <v>700</v>
      </c>
      <c r="K18" s="9">
        <f t="shared" si="8"/>
        <v>55.980000000000004</v>
      </c>
    </row>
    <row r="19" spans="1:11">
      <c r="A19" s="20" t="s">
        <v>36</v>
      </c>
      <c r="B19" s="11">
        <f>SUM(B7:B18)</f>
        <v>8550</v>
      </c>
      <c r="C19" s="21">
        <f>SUM(C7:C18)</f>
        <v>715.56449999999995</v>
      </c>
      <c r="D19" s="122"/>
      <c r="E19" s="20" t="s">
        <v>36</v>
      </c>
      <c r="F19" s="11">
        <f>SUM(F7:F18)</f>
        <v>8550</v>
      </c>
      <c r="G19" s="21">
        <f>SUM(G7:G18)</f>
        <v>796.6226999999999</v>
      </c>
      <c r="H19" s="122"/>
      <c r="I19" s="20" t="s">
        <v>36</v>
      </c>
      <c r="J19" s="11">
        <f>SUM(J7:J18)</f>
        <v>8550</v>
      </c>
      <c r="K19" s="21">
        <f>SUM(K7:K18)</f>
        <v>628.27350000000001</v>
      </c>
    </row>
    <row r="20" spans="1:11">
      <c r="A20" s="156" t="s">
        <v>47</v>
      </c>
      <c r="B20" s="156"/>
      <c r="C20" s="156"/>
      <c r="D20" s="123"/>
      <c r="E20" s="156" t="s">
        <v>47</v>
      </c>
      <c r="F20" s="156"/>
      <c r="G20" s="156"/>
      <c r="H20" s="123"/>
      <c r="I20" s="156" t="s">
        <v>47</v>
      </c>
      <c r="J20" s="156"/>
      <c r="K20" s="156"/>
    </row>
    <row r="21" spans="1:11">
      <c r="A21" s="22"/>
      <c r="B21" s="22"/>
      <c r="C21" s="23"/>
      <c r="D21" s="23"/>
      <c r="E21" s="22"/>
      <c r="F21" s="22"/>
      <c r="G21" s="23"/>
      <c r="H21" s="23"/>
      <c r="I21" s="22"/>
      <c r="J21" s="22"/>
      <c r="K21" s="23"/>
    </row>
    <row r="22" spans="1:11">
      <c r="A22" s="157" t="s">
        <v>48</v>
      </c>
      <c r="B22" s="158"/>
      <c r="C22" s="159"/>
      <c r="D22" s="108"/>
      <c r="E22" s="157" t="s">
        <v>48</v>
      </c>
      <c r="F22" s="158"/>
      <c r="G22" s="159"/>
      <c r="H22" s="108"/>
      <c r="I22" s="157" t="s">
        <v>48</v>
      </c>
      <c r="J22" s="158"/>
      <c r="K22" s="159"/>
    </row>
    <row r="23" spans="1:11" ht="75">
      <c r="A23" s="24" t="s">
        <v>49</v>
      </c>
      <c r="B23" s="7" t="s">
        <v>50</v>
      </c>
      <c r="C23" s="7" t="s">
        <v>51</v>
      </c>
      <c r="D23" s="120"/>
      <c r="E23" s="24" t="s">
        <v>49</v>
      </c>
      <c r="F23" s="7" t="s">
        <v>50</v>
      </c>
      <c r="G23" s="7" t="s">
        <v>51</v>
      </c>
      <c r="H23" s="120"/>
      <c r="I23" s="24" t="s">
        <v>49</v>
      </c>
      <c r="J23" s="7" t="s">
        <v>50</v>
      </c>
      <c r="K23" s="7" t="s">
        <v>51</v>
      </c>
    </row>
    <row r="24" spans="1:11" ht="30">
      <c r="A24" s="110" t="s">
        <v>42</v>
      </c>
      <c r="B24" s="26">
        <v>6.16</v>
      </c>
      <c r="C24" s="26">
        <v>6.16</v>
      </c>
      <c r="D24" s="124"/>
      <c r="E24" s="110" t="s">
        <v>42</v>
      </c>
      <c r="F24" s="26">
        <v>6.16</v>
      </c>
      <c r="G24" s="26">
        <v>6.16</v>
      </c>
      <c r="H24" s="124"/>
      <c r="I24" s="110" t="s">
        <v>42</v>
      </c>
      <c r="J24" s="26">
        <v>6.16</v>
      </c>
      <c r="K24" s="26">
        <v>6.16</v>
      </c>
    </row>
    <row r="25" spans="1:11">
      <c r="A25" s="160" t="s">
        <v>43</v>
      </c>
      <c r="B25" s="161"/>
      <c r="C25" s="162"/>
      <c r="D25" s="125"/>
      <c r="E25" s="160" t="s">
        <v>43</v>
      </c>
      <c r="F25" s="161"/>
      <c r="G25" s="162"/>
      <c r="H25" s="125"/>
      <c r="I25" s="160" t="s">
        <v>43</v>
      </c>
      <c r="J25" s="161"/>
      <c r="K25" s="162"/>
    </row>
    <row r="26" spans="1:11" ht="15.75" thickBot="1">
      <c r="A26" s="27" t="s">
        <v>52</v>
      </c>
      <c r="B26" s="114">
        <v>6.5720000000000001E-2</v>
      </c>
      <c r="C26" s="114">
        <v>6.1691999999999997E-2</v>
      </c>
      <c r="D26" s="115"/>
      <c r="E26" s="27" t="s">
        <v>52</v>
      </c>
      <c r="F26" s="114">
        <v>6.5189999999999998E-2</v>
      </c>
      <c r="G26" s="114">
        <v>9.0312000000000003E-2</v>
      </c>
      <c r="H26" s="115"/>
      <c r="I26" s="27" t="s">
        <v>52</v>
      </c>
      <c r="J26" s="114">
        <v>5.2046000000000002E-2</v>
      </c>
      <c r="K26" s="114">
        <v>6.1691999999999997E-2</v>
      </c>
    </row>
    <row r="27" spans="1:11" ht="15.75" thickBot="1">
      <c r="A27" s="27" t="s">
        <v>53</v>
      </c>
      <c r="B27" s="114">
        <v>0.11448</v>
      </c>
      <c r="C27" s="114">
        <v>9.4869999999999996E-2</v>
      </c>
      <c r="D27" s="115"/>
      <c r="E27" s="27" t="s">
        <v>53</v>
      </c>
      <c r="F27" s="114">
        <v>7.5366000000000002E-2</v>
      </c>
      <c r="G27" s="114">
        <v>9.4869999999999996E-2</v>
      </c>
      <c r="H27" s="115"/>
      <c r="I27" s="27" t="s">
        <v>53</v>
      </c>
      <c r="J27" s="114">
        <v>5.883E-2</v>
      </c>
      <c r="K27" s="114">
        <v>9.4869999999999996E-2</v>
      </c>
    </row>
    <row r="28" spans="1:11" ht="15.75" thickBot="1">
      <c r="A28" s="29" t="s">
        <v>54</v>
      </c>
      <c r="B28" s="114">
        <v>0.15157999999999999</v>
      </c>
      <c r="C28" s="114">
        <v>0.10494000000000001</v>
      </c>
      <c r="D28" s="115"/>
      <c r="E28" s="29" t="s">
        <v>54</v>
      </c>
      <c r="F28" s="114">
        <v>0.15157999999999999</v>
      </c>
      <c r="G28" s="114">
        <v>0.10494000000000001</v>
      </c>
      <c r="H28" s="115"/>
      <c r="I28" s="29" t="s">
        <v>54</v>
      </c>
      <c r="J28" s="114">
        <v>0.15157999999999999</v>
      </c>
      <c r="K28" s="114">
        <v>0.10494000000000001</v>
      </c>
    </row>
    <row r="29" spans="1:11">
      <c r="A29" s="163" t="s">
        <v>188</v>
      </c>
      <c r="B29" s="164"/>
      <c r="C29" s="165"/>
      <c r="D29" s="116"/>
      <c r="E29" s="163" t="s">
        <v>189</v>
      </c>
      <c r="F29" s="164"/>
      <c r="G29" s="165"/>
      <c r="H29" s="116"/>
      <c r="I29" s="163" t="s">
        <v>190</v>
      </c>
      <c r="J29" s="164"/>
      <c r="K29" s="165"/>
    </row>
    <row r="30" spans="1:11">
      <c r="A30" s="166"/>
      <c r="B30" s="167"/>
      <c r="C30" s="168"/>
      <c r="D30" s="116"/>
      <c r="E30" s="166"/>
      <c r="F30" s="167"/>
      <c r="G30" s="168"/>
      <c r="H30" s="116"/>
      <c r="I30" s="166"/>
      <c r="J30" s="167"/>
      <c r="K30" s="168"/>
    </row>
    <row r="31" spans="1:11">
      <c r="A31" s="169"/>
      <c r="B31" s="170"/>
      <c r="C31" s="171"/>
      <c r="D31" s="116"/>
      <c r="E31" s="169"/>
      <c r="F31" s="170"/>
      <c r="G31" s="171"/>
      <c r="H31" s="116"/>
      <c r="I31" s="169"/>
      <c r="J31" s="170"/>
      <c r="K31" s="171"/>
    </row>
  </sheetData>
  <sheetProtection selectLockedCells="1"/>
  <mergeCells count="18">
    <mergeCell ref="A4:C4"/>
    <mergeCell ref="E4:G4"/>
    <mergeCell ref="I4:K4"/>
    <mergeCell ref="A5:C5"/>
    <mergeCell ref="E5:G5"/>
    <mergeCell ref="I5:K5"/>
    <mergeCell ref="A20:C20"/>
    <mergeCell ref="E20:G20"/>
    <mergeCell ref="I20:K20"/>
    <mergeCell ref="A22:C22"/>
    <mergeCell ref="E22:G22"/>
    <mergeCell ref="I22:K22"/>
    <mergeCell ref="A25:C25"/>
    <mergeCell ref="E25:G25"/>
    <mergeCell ref="I25:K25"/>
    <mergeCell ref="A29:C31"/>
    <mergeCell ref="E29:G31"/>
    <mergeCell ref="I29:K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0"/>
  <sheetViews>
    <sheetView showGridLines="0" topLeftCell="A4" zoomScaleNormal="100" workbookViewId="0">
      <selection activeCell="C26" sqref="C26"/>
    </sheetView>
  </sheetViews>
  <sheetFormatPr defaultRowHeight="15"/>
  <cols>
    <col min="1" max="1" width="15.5703125" style="6" customWidth="1"/>
    <col min="2" max="2" width="18.5703125" style="6" customWidth="1"/>
    <col min="3" max="3" width="17.28515625" style="6" customWidth="1"/>
    <col min="4" max="4" width="15.7109375" style="6" customWidth="1"/>
    <col min="5" max="5" width="9.140625" style="6"/>
    <col min="6" max="6" width="22.7109375" style="6" customWidth="1"/>
    <col min="7" max="7" width="22.28515625" style="6" customWidth="1"/>
    <col min="8" max="16384" width="9.140625" style="6"/>
  </cols>
  <sheetData>
    <row r="1" spans="1:10" ht="26.25">
      <c r="A1" s="65" t="s">
        <v>116</v>
      </c>
      <c r="B1" s="64" t="s">
        <v>117</v>
      </c>
    </row>
    <row r="2" spans="1:10" ht="23.25">
      <c r="B2" s="67" t="s">
        <v>62</v>
      </c>
    </row>
    <row r="3" spans="1:10" ht="23.25">
      <c r="B3" s="67"/>
    </row>
    <row r="4" spans="1:10" ht="23.25">
      <c r="A4" s="180" t="s">
        <v>186</v>
      </c>
      <c r="B4" s="181"/>
      <c r="C4" s="181"/>
      <c r="D4" s="182"/>
    </row>
    <row r="5" spans="1:10" ht="60">
      <c r="A5" s="7" t="s">
        <v>20</v>
      </c>
      <c r="B5" s="7" t="s">
        <v>21</v>
      </c>
      <c r="C5" s="7" t="s">
        <v>22</v>
      </c>
      <c r="D5" s="7" t="s">
        <v>23</v>
      </c>
      <c r="F5" s="104" t="s">
        <v>146</v>
      </c>
      <c r="G5" s="105" t="s">
        <v>147</v>
      </c>
      <c r="I5" s="7" t="s">
        <v>138</v>
      </c>
      <c r="J5" s="7" t="s">
        <v>139</v>
      </c>
    </row>
    <row r="6" spans="1:10">
      <c r="A6" s="8" t="s">
        <v>24</v>
      </c>
      <c r="B6" s="62">
        <v>2500</v>
      </c>
      <c r="C6" s="63">
        <v>9</v>
      </c>
      <c r="D6" s="9">
        <f>$D$24+$B6*$D$25+$C6*$D$26</f>
        <v>205.255</v>
      </c>
      <c r="F6" s="15">
        <f>D6*1.05</f>
        <v>215.51775000000001</v>
      </c>
      <c r="G6" s="15">
        <f>D6*1.25</f>
        <v>256.56875000000002</v>
      </c>
      <c r="I6" s="102">
        <f>B6/(C6*24*J6)</f>
        <v>0.37335722819593786</v>
      </c>
      <c r="J6" s="101">
        <v>31</v>
      </c>
    </row>
    <row r="7" spans="1:10">
      <c r="A7" s="8" t="s">
        <v>25</v>
      </c>
      <c r="B7" s="62">
        <v>2600</v>
      </c>
      <c r="C7" s="63">
        <v>10</v>
      </c>
      <c r="D7" s="9">
        <f>$D$24+$B7*$D$25+$C7*$D$26</f>
        <v>214.88279999999997</v>
      </c>
      <c r="F7" s="15">
        <f t="shared" ref="F7:F17" si="0">D7*1.05</f>
        <v>225.62693999999999</v>
      </c>
      <c r="G7" s="15">
        <f t="shared" ref="G7:G17" si="1">D7*1.25</f>
        <v>268.60349999999994</v>
      </c>
      <c r="I7" s="102">
        <f t="shared" ref="I7:I17" si="2">B7/(C7*24*J7)</f>
        <v>0.38690476190476192</v>
      </c>
      <c r="J7" s="101">
        <v>28</v>
      </c>
    </row>
    <row r="8" spans="1:10">
      <c r="A8" s="8" t="s">
        <v>26</v>
      </c>
      <c r="B8" s="62">
        <v>2000</v>
      </c>
      <c r="C8" s="63">
        <v>11</v>
      </c>
      <c r="D8" s="9">
        <f>$D$24+$B8*$D$25+$C8*$D$26</f>
        <v>175.31599999999997</v>
      </c>
      <c r="F8" s="15">
        <f t="shared" si="0"/>
        <v>184.08179999999999</v>
      </c>
      <c r="G8" s="15">
        <f t="shared" si="1"/>
        <v>219.14499999999998</v>
      </c>
      <c r="I8" s="102">
        <f t="shared" si="2"/>
        <v>0.24437927663734116</v>
      </c>
      <c r="J8" s="101">
        <v>31</v>
      </c>
    </row>
    <row r="9" spans="1:10">
      <c r="A9" s="8" t="s">
        <v>27</v>
      </c>
      <c r="B9" s="62">
        <v>1480</v>
      </c>
      <c r="C9" s="63">
        <v>10</v>
      </c>
      <c r="D9" s="9">
        <f>$D$24+$B9*$D$25+$C9*$D$26</f>
        <v>136.17143999999999</v>
      </c>
      <c r="F9" s="15">
        <f t="shared" si="0"/>
        <v>142.98001199999999</v>
      </c>
      <c r="G9" s="15">
        <f t="shared" si="1"/>
        <v>170.21429999999998</v>
      </c>
      <c r="I9" s="102">
        <f t="shared" si="2"/>
        <v>0.20555555555555555</v>
      </c>
      <c r="J9" s="101">
        <v>30</v>
      </c>
    </row>
    <row r="10" spans="1:10">
      <c r="A10" s="8" t="s">
        <v>28</v>
      </c>
      <c r="B10" s="62">
        <v>1453</v>
      </c>
      <c r="C10" s="63">
        <v>9</v>
      </c>
      <c r="D10" s="9">
        <f>$D$24+$B10*$D$25+$C10*$D$26</f>
        <v>131.67393399999997</v>
      </c>
      <c r="F10" s="15">
        <f t="shared" si="0"/>
        <v>138.25763069999999</v>
      </c>
      <c r="G10" s="15">
        <f t="shared" si="1"/>
        <v>164.59241749999995</v>
      </c>
      <c r="I10" s="102">
        <f t="shared" si="2"/>
        <v>0.21699522102747909</v>
      </c>
      <c r="J10" s="101">
        <v>31</v>
      </c>
    </row>
    <row r="11" spans="1:10">
      <c r="A11" s="68" t="s">
        <v>29</v>
      </c>
      <c r="B11" s="62">
        <v>800</v>
      </c>
      <c r="C11" s="63">
        <v>4</v>
      </c>
      <c r="D11" s="69">
        <f>$C$24+$B11*$C$25+$C11*$C$26</f>
        <v>74.308800000000005</v>
      </c>
      <c r="F11" s="15">
        <f t="shared" si="0"/>
        <v>78.024240000000006</v>
      </c>
      <c r="G11" s="15">
        <f t="shared" si="1"/>
        <v>92.88600000000001</v>
      </c>
      <c r="I11" s="102">
        <f t="shared" si="2"/>
        <v>0.27777777777777779</v>
      </c>
      <c r="J11" s="101">
        <v>30</v>
      </c>
    </row>
    <row r="12" spans="1:10">
      <c r="A12" s="68" t="s">
        <v>30</v>
      </c>
      <c r="B12" s="62">
        <v>650</v>
      </c>
      <c r="C12" s="63">
        <v>3</v>
      </c>
      <c r="D12" s="69">
        <f t="shared" ref="D12:D13" si="3">$C$24+$B12*$C$25+$C12*$C$26</f>
        <v>60.880899999999997</v>
      </c>
      <c r="F12" s="15">
        <f t="shared" si="0"/>
        <v>63.924945000000001</v>
      </c>
      <c r="G12" s="15">
        <f t="shared" si="1"/>
        <v>76.101124999999996</v>
      </c>
      <c r="I12" s="102">
        <f t="shared" si="2"/>
        <v>0.29121863799283154</v>
      </c>
      <c r="J12" s="101">
        <v>31</v>
      </c>
    </row>
    <row r="13" spans="1:10">
      <c r="A13" s="68" t="s">
        <v>31</v>
      </c>
      <c r="B13" s="62">
        <v>800</v>
      </c>
      <c r="C13" s="63">
        <v>4</v>
      </c>
      <c r="D13" s="69">
        <f t="shared" si="3"/>
        <v>74.308800000000005</v>
      </c>
      <c r="F13" s="15">
        <f t="shared" si="0"/>
        <v>78.024240000000006</v>
      </c>
      <c r="G13" s="15">
        <f t="shared" si="1"/>
        <v>92.88600000000001</v>
      </c>
      <c r="I13" s="102">
        <f t="shared" si="2"/>
        <v>0.26881720430107525</v>
      </c>
      <c r="J13" s="101">
        <v>31</v>
      </c>
    </row>
    <row r="14" spans="1:10">
      <c r="A14" s="8" t="s">
        <v>32</v>
      </c>
      <c r="B14" s="62">
        <v>1000</v>
      </c>
      <c r="C14" s="63">
        <v>5</v>
      </c>
      <c r="D14" s="9">
        <f>$D$24+$B14*$D$25+$C14*$D$26</f>
        <v>89.437999999999988</v>
      </c>
      <c r="F14" s="15">
        <f t="shared" si="0"/>
        <v>93.909899999999993</v>
      </c>
      <c r="G14" s="15">
        <f t="shared" si="1"/>
        <v>111.79749999999999</v>
      </c>
      <c r="I14" s="102">
        <f t="shared" si="2"/>
        <v>0.27777777777777779</v>
      </c>
      <c r="J14" s="101">
        <v>30</v>
      </c>
    </row>
    <row r="15" spans="1:10">
      <c r="A15" s="8" t="s">
        <v>33</v>
      </c>
      <c r="B15" s="62">
        <v>1959</v>
      </c>
      <c r="C15" s="63">
        <v>7</v>
      </c>
      <c r="D15" s="9">
        <f>$D$24+$B15*$D$25+$C15*$D$26</f>
        <v>162.03460199999998</v>
      </c>
      <c r="F15" s="15">
        <f t="shared" si="0"/>
        <v>170.13633209999998</v>
      </c>
      <c r="G15" s="15">
        <f t="shared" si="1"/>
        <v>202.54325249999997</v>
      </c>
      <c r="I15" s="102">
        <f t="shared" si="2"/>
        <v>0.37615207373271892</v>
      </c>
      <c r="J15" s="101">
        <v>31</v>
      </c>
    </row>
    <row r="16" spans="1:10">
      <c r="A16" s="8" t="s">
        <v>34</v>
      </c>
      <c r="B16" s="62">
        <v>2100</v>
      </c>
      <c r="C16" s="63">
        <v>9</v>
      </c>
      <c r="D16" s="9">
        <f>$D$24+$B16*$D$25+$C16*$D$26</f>
        <v>177.1438</v>
      </c>
      <c r="F16" s="15">
        <f t="shared" si="0"/>
        <v>186.00099</v>
      </c>
      <c r="G16" s="15">
        <f t="shared" si="1"/>
        <v>221.42975000000001</v>
      </c>
      <c r="I16" s="102">
        <f t="shared" si="2"/>
        <v>0.32407407407407407</v>
      </c>
      <c r="J16" s="101">
        <v>30</v>
      </c>
    </row>
    <row r="17" spans="1:10">
      <c r="A17" s="8" t="s">
        <v>35</v>
      </c>
      <c r="B17" s="62">
        <v>2200</v>
      </c>
      <c r="C17" s="63">
        <v>10</v>
      </c>
      <c r="D17" s="9">
        <f>$D$24+$B17*$D$25+$C17*$D$26</f>
        <v>186.77159999999998</v>
      </c>
      <c r="F17" s="15">
        <f t="shared" si="0"/>
        <v>196.11017999999999</v>
      </c>
      <c r="G17" s="15">
        <f t="shared" si="1"/>
        <v>233.46449999999999</v>
      </c>
      <c r="I17" s="102">
        <f t="shared" si="2"/>
        <v>0.29569892473118281</v>
      </c>
      <c r="J17" s="101">
        <v>31</v>
      </c>
    </row>
    <row r="18" spans="1:10">
      <c r="A18" s="10" t="s">
        <v>36</v>
      </c>
      <c r="B18" s="11">
        <f>SUM(B6:B17)</f>
        <v>19542</v>
      </c>
      <c r="C18" s="12">
        <f>MAX(C6:C17)</f>
        <v>11</v>
      </c>
      <c r="D18" s="13">
        <f>SUM(D6:D17)</f>
        <v>1688.1856760000001</v>
      </c>
      <c r="F18" s="21">
        <f>SUM(F6:F17)</f>
        <v>1772.5949597999995</v>
      </c>
      <c r="G18" s="21">
        <f>SUM(G6:G17)</f>
        <v>2110.2320949999994</v>
      </c>
    </row>
    <row r="19" spans="1:10" ht="63.75" customHeight="1">
      <c r="A19" s="183" t="s">
        <v>37</v>
      </c>
      <c r="B19" s="184"/>
      <c r="C19" s="184"/>
      <c r="D19" s="185"/>
    </row>
    <row r="20" spans="1:10">
      <c r="A20" s="14"/>
      <c r="D20" s="15"/>
    </row>
    <row r="21" spans="1:10">
      <c r="D21" s="15"/>
    </row>
    <row r="22" spans="1:10">
      <c r="A22" s="186" t="s">
        <v>38</v>
      </c>
      <c r="B22" s="186"/>
      <c r="C22" s="186"/>
      <c r="D22" s="176"/>
    </row>
    <row r="23" spans="1:10" ht="49.5" customHeight="1">
      <c r="A23" s="187" t="s">
        <v>39</v>
      </c>
      <c r="B23" s="188"/>
      <c r="C23" s="17" t="s">
        <v>40</v>
      </c>
      <c r="D23" s="17" t="s">
        <v>41</v>
      </c>
    </row>
    <row r="24" spans="1:10">
      <c r="A24" s="175" t="s">
        <v>42</v>
      </c>
      <c r="B24" s="176"/>
      <c r="C24" s="18">
        <v>6.16</v>
      </c>
      <c r="D24" s="18">
        <v>6.16</v>
      </c>
    </row>
    <row r="25" spans="1:10">
      <c r="A25" s="175" t="s">
        <v>43</v>
      </c>
      <c r="B25" s="176"/>
      <c r="C25" s="93">
        <v>7.2186E-2</v>
      </c>
      <c r="D25" s="93">
        <v>7.0277999999999993E-2</v>
      </c>
    </row>
    <row r="26" spans="1:10">
      <c r="A26" s="175" t="s">
        <v>44</v>
      </c>
      <c r="B26" s="176"/>
      <c r="C26" s="18">
        <v>2.6</v>
      </c>
      <c r="D26" s="18">
        <v>2.6</v>
      </c>
    </row>
    <row r="27" spans="1:10">
      <c r="A27" s="163" t="s">
        <v>187</v>
      </c>
      <c r="B27" s="164"/>
      <c r="C27" s="164"/>
      <c r="D27" s="177"/>
    </row>
    <row r="28" spans="1:10">
      <c r="A28" s="166"/>
      <c r="B28" s="167"/>
      <c r="C28" s="167"/>
      <c r="D28" s="178"/>
    </row>
    <row r="29" spans="1:10">
      <c r="A29" s="166"/>
      <c r="B29" s="167"/>
      <c r="C29" s="167"/>
      <c r="D29" s="178"/>
    </row>
    <row r="30" spans="1:10" ht="28.5" customHeight="1">
      <c r="A30" s="169"/>
      <c r="B30" s="170"/>
      <c r="C30" s="170"/>
      <c r="D30" s="179"/>
    </row>
  </sheetData>
  <sheetProtection selectLockedCells="1"/>
  <mergeCells count="8">
    <mergeCell ref="A26:B26"/>
    <mergeCell ref="A27:D30"/>
    <mergeCell ref="A4:D4"/>
    <mergeCell ref="A19:D19"/>
    <mergeCell ref="A22:D22"/>
    <mergeCell ref="A23:B23"/>
    <mergeCell ref="A24:B24"/>
    <mergeCell ref="A25:B25"/>
  </mergeCells>
  <dataValidations count="3">
    <dataValidation type="whole" allowBlank="1" showInputMessage="1" showErrorMessage="1" sqref="C18">
      <formula1>0</formula1>
      <formula2>5000</formula2>
    </dataValidation>
    <dataValidation type="whole" allowBlank="1" showInputMessage="1" showErrorMessage="1" sqref="B6:B17">
      <formula1>0</formula1>
      <formula2>15000</formula2>
    </dataValidation>
    <dataValidation type="whole" allowBlank="1" showInputMessage="1" showErrorMessage="1" sqref="C6:C17">
      <formula1>0</formula1>
      <formula2>500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0"/>
  <sheetViews>
    <sheetView showGridLines="0" topLeftCell="A7" zoomScaleNormal="100" workbookViewId="0">
      <selection activeCell="D26" sqref="D26:E29"/>
    </sheetView>
  </sheetViews>
  <sheetFormatPr defaultRowHeight="15"/>
  <cols>
    <col min="1" max="1" width="27" style="6" customWidth="1"/>
    <col min="2" max="2" width="25" style="6" customWidth="1"/>
    <col min="3" max="3" width="20.7109375" style="6" customWidth="1"/>
    <col min="4" max="4" width="20.28515625" style="6" customWidth="1"/>
    <col min="5" max="5" width="15.7109375" style="6" customWidth="1"/>
    <col min="6" max="6" width="19.42578125" style="6" customWidth="1"/>
    <col min="7" max="7" width="21.42578125" style="6" customWidth="1"/>
    <col min="8" max="8" width="17.7109375" style="6" bestFit="1" customWidth="1"/>
    <col min="9" max="9" width="19" style="6" bestFit="1" customWidth="1"/>
    <col min="10" max="16384" width="9.140625" style="6"/>
  </cols>
  <sheetData>
    <row r="1" spans="1:9" ht="75.75" customHeight="1">
      <c r="A1" s="66" t="s">
        <v>113</v>
      </c>
      <c r="B1" s="64" t="s">
        <v>112</v>
      </c>
    </row>
    <row r="2" spans="1:9" ht="9" customHeight="1" thickBot="1"/>
    <row r="3" spans="1:9" ht="47.25" thickBot="1">
      <c r="A3" s="87" t="s">
        <v>123</v>
      </c>
      <c r="B3" s="88" t="s">
        <v>5</v>
      </c>
      <c r="D3" s="67" t="s">
        <v>62</v>
      </c>
    </row>
    <row r="5" spans="1:9" ht="23.25">
      <c r="A5" s="180" t="s">
        <v>191</v>
      </c>
      <c r="B5" s="181"/>
      <c r="C5" s="181"/>
      <c r="D5" s="182"/>
    </row>
    <row r="6" spans="1:9" ht="45">
      <c r="A6" s="7" t="s">
        <v>20</v>
      </c>
      <c r="B6" s="7" t="s">
        <v>56</v>
      </c>
      <c r="C6" s="7" t="s">
        <v>21</v>
      </c>
      <c r="D6" s="7" t="s">
        <v>23</v>
      </c>
      <c r="H6" s="104" t="s">
        <v>146</v>
      </c>
      <c r="I6" s="105" t="s">
        <v>147</v>
      </c>
    </row>
    <row r="7" spans="1:9">
      <c r="A7" s="8" t="s">
        <v>24</v>
      </c>
      <c r="B7" s="8" t="str">
        <f t="shared" ref="B7:B18" si="0">$B$3</f>
        <v>E200</v>
      </c>
      <c r="C7" s="62">
        <v>5000</v>
      </c>
      <c r="D7" s="9">
        <f>(VLOOKUP(B7,$C$25:$D$29,2,FALSE))+($C7*$E$30)</f>
        <v>452.21000000000004</v>
      </c>
      <c r="H7" s="15">
        <f t="shared" ref="H7:H18" si="1">D7*1.05</f>
        <v>474.82050000000004</v>
      </c>
      <c r="I7" s="15">
        <f t="shared" ref="I7:I18" si="2">D7*1.25</f>
        <v>565.26250000000005</v>
      </c>
    </row>
    <row r="8" spans="1:9">
      <c r="A8" s="8" t="s">
        <v>25</v>
      </c>
      <c r="B8" s="8" t="str">
        <f t="shared" si="0"/>
        <v>E200</v>
      </c>
      <c r="C8" s="62">
        <v>3806</v>
      </c>
      <c r="D8" s="9">
        <f t="shared" ref="D8:D11" si="3">(VLOOKUP(B8,$C$25:$D$29,2,FALSE))+($C8*$E$30)</f>
        <v>345.13685600000002</v>
      </c>
      <c r="H8" s="15">
        <f t="shared" si="1"/>
        <v>362.39369880000004</v>
      </c>
      <c r="I8" s="15">
        <f t="shared" si="2"/>
        <v>431.42107000000004</v>
      </c>
    </row>
    <row r="9" spans="1:9">
      <c r="A9" s="8" t="s">
        <v>26</v>
      </c>
      <c r="B9" s="8" t="str">
        <f t="shared" si="0"/>
        <v>E200</v>
      </c>
      <c r="C9" s="62">
        <v>2932</v>
      </c>
      <c r="D9" s="9">
        <f t="shared" si="3"/>
        <v>266.76003200000002</v>
      </c>
      <c r="H9" s="15">
        <f t="shared" si="1"/>
        <v>280.09803360000006</v>
      </c>
      <c r="I9" s="15">
        <f t="shared" si="2"/>
        <v>333.45004000000006</v>
      </c>
    </row>
    <row r="10" spans="1:9">
      <c r="A10" s="8" t="s">
        <v>27</v>
      </c>
      <c r="B10" s="8" t="str">
        <f t="shared" si="0"/>
        <v>E200</v>
      </c>
      <c r="C10" s="62">
        <v>1480</v>
      </c>
      <c r="D10" s="9">
        <f t="shared" si="3"/>
        <v>136.55048000000002</v>
      </c>
      <c r="H10" s="15">
        <f t="shared" si="1"/>
        <v>143.37800400000003</v>
      </c>
      <c r="I10" s="15">
        <f t="shared" si="2"/>
        <v>170.68810000000002</v>
      </c>
    </row>
    <row r="11" spans="1:9">
      <c r="A11" s="8" t="s">
        <v>28</v>
      </c>
      <c r="B11" s="8" t="str">
        <f t="shared" si="0"/>
        <v>E200</v>
      </c>
      <c r="C11" s="62">
        <v>1453</v>
      </c>
      <c r="D11" s="9">
        <f t="shared" si="3"/>
        <v>134.12922800000001</v>
      </c>
      <c r="H11" s="15">
        <f t="shared" si="1"/>
        <v>140.83568940000001</v>
      </c>
      <c r="I11" s="15">
        <f t="shared" si="2"/>
        <v>167.66153500000001</v>
      </c>
    </row>
    <row r="12" spans="1:9">
      <c r="A12" s="68" t="s">
        <v>29</v>
      </c>
      <c r="B12" s="68" t="str">
        <f t="shared" si="0"/>
        <v>E200</v>
      </c>
      <c r="C12" s="62">
        <v>2015</v>
      </c>
      <c r="D12" s="69">
        <f>(VLOOKUP(B12,$C$25:$D$29,2,FALSE))+($C12*$D$30)</f>
        <v>211.01230000000001</v>
      </c>
      <c r="H12" s="15">
        <f t="shared" si="1"/>
        <v>221.56291500000003</v>
      </c>
      <c r="I12" s="15">
        <f t="shared" si="2"/>
        <v>263.76537500000001</v>
      </c>
    </row>
    <row r="13" spans="1:9">
      <c r="A13" s="68" t="s">
        <v>30</v>
      </c>
      <c r="B13" s="68" t="str">
        <f t="shared" si="0"/>
        <v>E200</v>
      </c>
      <c r="C13" s="62">
        <v>2551</v>
      </c>
      <c r="D13" s="69">
        <f t="shared" ref="D13:D14" si="4">(VLOOKUP(B13,$C$25:$D$29,2,FALSE))+($C13*$D$30)</f>
        <v>266.12381999999997</v>
      </c>
      <c r="H13" s="15">
        <f t="shared" si="1"/>
        <v>279.43001099999998</v>
      </c>
      <c r="I13" s="15">
        <f t="shared" si="2"/>
        <v>332.65477499999997</v>
      </c>
    </row>
    <row r="14" spans="1:9">
      <c r="A14" s="68" t="s">
        <v>31</v>
      </c>
      <c r="B14" s="68" t="str">
        <f t="shared" si="0"/>
        <v>E200</v>
      </c>
      <c r="C14" s="62">
        <v>2600</v>
      </c>
      <c r="D14" s="69">
        <f t="shared" si="4"/>
        <v>271.16199999999998</v>
      </c>
      <c r="H14" s="15">
        <f t="shared" si="1"/>
        <v>284.7201</v>
      </c>
      <c r="I14" s="15">
        <f t="shared" si="2"/>
        <v>338.95249999999999</v>
      </c>
    </row>
    <row r="15" spans="1:9">
      <c r="A15" s="8" t="s">
        <v>32</v>
      </c>
      <c r="B15" s="8" t="str">
        <f t="shared" si="0"/>
        <v>E200</v>
      </c>
      <c r="C15" s="62">
        <v>1995</v>
      </c>
      <c r="D15" s="9">
        <f t="shared" ref="D15:D18" si="5">(VLOOKUP(B15,$C$25:$D$29,2,FALSE))+($C15*$E$30)</f>
        <v>182.73362000000003</v>
      </c>
      <c r="H15" s="15">
        <f t="shared" si="1"/>
        <v>191.87030100000004</v>
      </c>
      <c r="I15" s="15">
        <f t="shared" si="2"/>
        <v>228.41702500000002</v>
      </c>
    </row>
    <row r="16" spans="1:9">
      <c r="A16" s="8" t="s">
        <v>33</v>
      </c>
      <c r="B16" s="8" t="str">
        <f t="shared" si="0"/>
        <v>E200</v>
      </c>
      <c r="C16" s="62">
        <v>1959</v>
      </c>
      <c r="D16" s="9">
        <f t="shared" si="5"/>
        <v>179.50528400000002</v>
      </c>
      <c r="H16" s="15">
        <f t="shared" si="1"/>
        <v>188.48054820000002</v>
      </c>
      <c r="I16" s="15">
        <f t="shared" si="2"/>
        <v>224.38160500000004</v>
      </c>
    </row>
    <row r="17" spans="1:9">
      <c r="A17" s="8" t="s">
        <v>34</v>
      </c>
      <c r="B17" s="8" t="str">
        <f t="shared" si="0"/>
        <v>E200</v>
      </c>
      <c r="C17" s="62">
        <v>2731</v>
      </c>
      <c r="D17" s="9">
        <f t="shared" si="5"/>
        <v>248.73515600000002</v>
      </c>
      <c r="H17" s="15">
        <f t="shared" si="1"/>
        <v>261.17191380000003</v>
      </c>
      <c r="I17" s="15">
        <f t="shared" si="2"/>
        <v>310.91894500000001</v>
      </c>
    </row>
    <row r="18" spans="1:9">
      <c r="A18" s="8" t="s">
        <v>35</v>
      </c>
      <c r="B18" s="8" t="str">
        <f t="shared" si="0"/>
        <v>E200</v>
      </c>
      <c r="C18" s="62">
        <v>3644</v>
      </c>
      <c r="D18" s="9">
        <f t="shared" si="5"/>
        <v>330.60934400000002</v>
      </c>
      <c r="H18" s="15">
        <f t="shared" si="1"/>
        <v>347.13981120000005</v>
      </c>
      <c r="I18" s="15">
        <f t="shared" si="2"/>
        <v>413.26168000000001</v>
      </c>
    </row>
    <row r="19" spans="1:9">
      <c r="A19" s="10" t="s">
        <v>36</v>
      </c>
      <c r="B19" s="10"/>
      <c r="C19" s="11">
        <f>SUM(C7:C18)</f>
        <v>32166</v>
      </c>
      <c r="D19" s="13">
        <f>SUM(D7:D18)</f>
        <v>3024.6681200000003</v>
      </c>
      <c r="H19" s="21">
        <f>SUM(H7:H18)</f>
        <v>3175.9015260000001</v>
      </c>
      <c r="I19" s="21">
        <f>SUM(I7:I18)</f>
        <v>3780.8351500000003</v>
      </c>
    </row>
    <row r="20" spans="1:9">
      <c r="A20" s="14"/>
      <c r="B20" s="14"/>
      <c r="E20" s="15"/>
    </row>
    <row r="21" spans="1:9">
      <c r="E21" s="15"/>
    </row>
    <row r="22" spans="1:9">
      <c r="A22" s="186"/>
      <c r="B22" s="186"/>
      <c r="C22" s="186"/>
      <c r="D22" s="186"/>
      <c r="E22" s="176"/>
    </row>
    <row r="23" spans="1:9" ht="49.5" customHeight="1">
      <c r="A23" s="187" t="s">
        <v>55</v>
      </c>
      <c r="B23" s="189"/>
      <c r="C23" s="188"/>
      <c r="D23" s="17" t="s">
        <v>40</v>
      </c>
      <c r="E23" s="17" t="s">
        <v>41</v>
      </c>
    </row>
    <row r="24" spans="1:9">
      <c r="A24" s="175" t="s">
        <v>42</v>
      </c>
      <c r="B24" s="175"/>
      <c r="C24" s="176"/>
    </row>
    <row r="25" spans="1:9">
      <c r="A25" s="25"/>
      <c r="B25" s="31" t="s">
        <v>57</v>
      </c>
      <c r="C25" s="4" t="s">
        <v>5</v>
      </c>
      <c r="D25" s="5">
        <v>3.83</v>
      </c>
      <c r="E25" s="5">
        <v>3.83</v>
      </c>
    </row>
    <row r="26" spans="1:9">
      <c r="A26" s="25"/>
      <c r="B26" s="31" t="s">
        <v>58</v>
      </c>
      <c r="C26" s="4" t="s">
        <v>6</v>
      </c>
      <c r="D26" s="5">
        <v>3.83</v>
      </c>
      <c r="E26" s="5">
        <v>3.83</v>
      </c>
    </row>
    <row r="27" spans="1:9">
      <c r="A27" s="25"/>
      <c r="B27" s="31" t="s">
        <v>59</v>
      </c>
      <c r="C27" s="4" t="s">
        <v>7</v>
      </c>
      <c r="D27" s="5">
        <v>11.29</v>
      </c>
      <c r="E27" s="5">
        <v>11.29</v>
      </c>
    </row>
    <row r="28" spans="1:9">
      <c r="A28" s="25"/>
      <c r="B28" s="31" t="s">
        <v>60</v>
      </c>
      <c r="C28" s="4" t="s">
        <v>8</v>
      </c>
      <c r="D28" s="5">
        <v>5.83</v>
      </c>
      <c r="E28" s="5">
        <v>5.83</v>
      </c>
    </row>
    <row r="29" spans="1:9">
      <c r="A29" s="25"/>
      <c r="B29" s="31" t="s">
        <v>61</v>
      </c>
      <c r="C29" s="4" t="s">
        <v>9</v>
      </c>
      <c r="D29" s="5">
        <v>13.81</v>
      </c>
      <c r="E29" s="5">
        <v>13.81</v>
      </c>
    </row>
    <row r="30" spans="1:9">
      <c r="A30" s="175" t="s">
        <v>43</v>
      </c>
      <c r="B30" s="175"/>
      <c r="C30" s="176"/>
      <c r="D30" s="93">
        <v>0.10281999999999999</v>
      </c>
      <c r="E30" s="93">
        <v>8.9676000000000006E-2</v>
      </c>
    </row>
  </sheetData>
  <sheetProtection selectLockedCells="1"/>
  <mergeCells count="5">
    <mergeCell ref="A22:E22"/>
    <mergeCell ref="A23:C23"/>
    <mergeCell ref="A24:C24"/>
    <mergeCell ref="A30:C30"/>
    <mergeCell ref="A5:D5"/>
  </mergeCells>
  <dataValidations count="2">
    <dataValidation type="whole" allowBlank="1" showInputMessage="1" showErrorMessage="1" sqref="C7:C18">
      <formula1>0</formula1>
      <formula2>15000</formula2>
    </dataValidation>
    <dataValidation type="list" allowBlank="1" showInputMessage="1" showErrorMessage="1" sqref="B3">
      <formula1>$C$25:$C$29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31"/>
  <sheetViews>
    <sheetView showGridLines="0" topLeftCell="A4" zoomScaleNormal="100" workbookViewId="0">
      <selection activeCell="E32" sqref="E32"/>
    </sheetView>
  </sheetViews>
  <sheetFormatPr defaultRowHeight="15"/>
  <cols>
    <col min="1" max="1" width="27" style="6" customWidth="1"/>
    <col min="2" max="2" width="25" style="6" customWidth="1"/>
    <col min="3" max="4" width="20.7109375" style="6" customWidth="1"/>
    <col min="5" max="5" width="20.28515625" style="6" customWidth="1"/>
    <col min="6" max="6" width="15.7109375" style="6" customWidth="1"/>
    <col min="7" max="7" width="13.140625" style="6" customWidth="1"/>
    <col min="8" max="8" width="13.85546875" style="6" bestFit="1" customWidth="1"/>
    <col min="9" max="9" width="21.42578125" style="6" customWidth="1"/>
    <col min="10" max="10" width="13" style="6" bestFit="1" customWidth="1"/>
    <col min="11" max="11" width="14.85546875" style="6" customWidth="1"/>
    <col min="12" max="16384" width="9.140625" style="6"/>
  </cols>
  <sheetData>
    <row r="1" spans="1:11" ht="52.5">
      <c r="A1" s="66" t="s">
        <v>124</v>
      </c>
      <c r="B1" s="64" t="s">
        <v>145</v>
      </c>
    </row>
    <row r="2" spans="1:11" ht="9" customHeight="1" thickBot="1"/>
    <row r="3" spans="1:11" ht="47.25" thickBot="1">
      <c r="A3" s="87" t="s">
        <v>123</v>
      </c>
      <c r="B3" s="88" t="s">
        <v>125</v>
      </c>
      <c r="D3" s="67" t="s">
        <v>62</v>
      </c>
    </row>
    <row r="5" spans="1:11" ht="23.25">
      <c r="A5" s="180" t="s">
        <v>192</v>
      </c>
      <c r="B5" s="181"/>
      <c r="C5" s="181"/>
      <c r="D5" s="181"/>
      <c r="E5" s="182"/>
    </row>
    <row r="6" spans="1:11" ht="45">
      <c r="A6" s="7" t="s">
        <v>20</v>
      </c>
      <c r="B6" s="7" t="s">
        <v>56</v>
      </c>
      <c r="C6" s="7" t="s">
        <v>21</v>
      </c>
      <c r="D6" s="7" t="s">
        <v>131</v>
      </c>
      <c r="E6" s="7" t="s">
        <v>23</v>
      </c>
      <c r="G6" s="7" t="s">
        <v>138</v>
      </c>
      <c r="H6" s="7" t="s">
        <v>139</v>
      </c>
      <c r="J6" s="104" t="s">
        <v>146</v>
      </c>
      <c r="K6" s="105" t="s">
        <v>147</v>
      </c>
    </row>
    <row r="7" spans="1:11">
      <c r="A7" s="8" t="s">
        <v>24</v>
      </c>
      <c r="B7" s="8" t="str">
        <f t="shared" ref="B7:B18" si="0">$B$3</f>
        <v>E251</v>
      </c>
      <c r="C7" s="62">
        <v>5000</v>
      </c>
      <c r="D7" s="62">
        <v>30</v>
      </c>
      <c r="E7" s="9">
        <f>(VLOOKUP(B7,$C$25:$D$29,2,FALSE))+($C7*$E$30)+($D7*$E$31)</f>
        <v>483.93</v>
      </c>
      <c r="G7" s="102">
        <f>C7/(D7*24*H7)</f>
        <v>0.22401433691756273</v>
      </c>
      <c r="H7" s="101">
        <v>31</v>
      </c>
      <c r="J7" s="15">
        <f t="shared" ref="J7:J18" si="1">E7*1.05</f>
        <v>508.12650000000002</v>
      </c>
      <c r="K7" s="15">
        <f t="shared" ref="K7:K18" si="2">E7*1.25</f>
        <v>604.91250000000002</v>
      </c>
    </row>
    <row r="8" spans="1:11">
      <c r="A8" s="8" t="s">
        <v>25</v>
      </c>
      <c r="B8" s="8" t="str">
        <f t="shared" si="0"/>
        <v>E251</v>
      </c>
      <c r="C8" s="62">
        <v>5200</v>
      </c>
      <c r="D8" s="62">
        <v>30</v>
      </c>
      <c r="E8" s="9">
        <f t="shared" ref="E8:E11" si="3">(VLOOKUP(B8,$C$25:$D$29,2,FALSE))+($C8*$E$30)+($D8*$E$31)</f>
        <v>497.07400000000001</v>
      </c>
      <c r="G8" s="102">
        <f t="shared" ref="G8:G18" si="4">C8/(D8*24*H8)</f>
        <v>0.25793650793650796</v>
      </c>
      <c r="H8" s="101">
        <v>28</v>
      </c>
      <c r="J8" s="15">
        <f t="shared" si="1"/>
        <v>521.92770000000007</v>
      </c>
      <c r="K8" s="15">
        <f t="shared" si="2"/>
        <v>621.34249999999997</v>
      </c>
    </row>
    <row r="9" spans="1:11">
      <c r="A9" s="8" t="s">
        <v>26</v>
      </c>
      <c r="B9" s="8" t="str">
        <f t="shared" si="0"/>
        <v>E251</v>
      </c>
      <c r="C9" s="62">
        <v>5300</v>
      </c>
      <c r="D9" s="62">
        <v>30</v>
      </c>
      <c r="E9" s="9">
        <f t="shared" si="3"/>
        <v>503.64600000000002</v>
      </c>
      <c r="G9" s="102">
        <f t="shared" si="4"/>
        <v>0.23745519713261648</v>
      </c>
      <c r="H9" s="101">
        <v>31</v>
      </c>
      <c r="J9" s="15">
        <f t="shared" si="1"/>
        <v>528.82830000000001</v>
      </c>
      <c r="K9" s="15">
        <f t="shared" si="2"/>
        <v>629.5575</v>
      </c>
    </row>
    <row r="10" spans="1:11">
      <c r="A10" s="8" t="s">
        <v>27</v>
      </c>
      <c r="B10" s="8" t="str">
        <f t="shared" si="0"/>
        <v>E251</v>
      </c>
      <c r="C10" s="62">
        <v>5500</v>
      </c>
      <c r="D10" s="62">
        <v>35</v>
      </c>
      <c r="E10" s="9">
        <f t="shared" si="3"/>
        <v>542.04</v>
      </c>
      <c r="G10" s="102">
        <f t="shared" si="4"/>
        <v>0.21825396825396826</v>
      </c>
      <c r="H10" s="101">
        <v>30</v>
      </c>
      <c r="J10" s="15">
        <f t="shared" si="1"/>
        <v>569.14199999999994</v>
      </c>
      <c r="K10" s="15">
        <f t="shared" si="2"/>
        <v>677.55</v>
      </c>
    </row>
    <row r="11" spans="1:11">
      <c r="A11" s="8" t="s">
        <v>28</v>
      </c>
      <c r="B11" s="8" t="str">
        <f t="shared" si="0"/>
        <v>E251</v>
      </c>
      <c r="C11" s="62">
        <v>6000</v>
      </c>
      <c r="D11" s="62">
        <v>35</v>
      </c>
      <c r="E11" s="9">
        <f t="shared" si="3"/>
        <v>574.9</v>
      </c>
      <c r="G11" s="102">
        <f t="shared" si="4"/>
        <v>0.2304147465437788</v>
      </c>
      <c r="H11" s="101">
        <v>31</v>
      </c>
      <c r="J11" s="15">
        <f t="shared" si="1"/>
        <v>603.64499999999998</v>
      </c>
      <c r="K11" s="15">
        <f t="shared" si="2"/>
        <v>718.625</v>
      </c>
    </row>
    <row r="12" spans="1:11">
      <c r="A12" s="68" t="s">
        <v>29</v>
      </c>
      <c r="B12" s="68" t="str">
        <f t="shared" si="0"/>
        <v>E251</v>
      </c>
      <c r="C12" s="62">
        <v>6100</v>
      </c>
      <c r="D12" s="62">
        <v>35</v>
      </c>
      <c r="E12" s="69">
        <f>(VLOOKUP(B12,$C$25:$D$29,2,FALSE))+($C12*$D$30)+($D12*$D$31)</f>
        <v>724.71079999999995</v>
      </c>
      <c r="G12" s="102">
        <f t="shared" si="4"/>
        <v>0.24206349206349206</v>
      </c>
      <c r="H12" s="101">
        <v>30</v>
      </c>
      <c r="J12" s="15">
        <f t="shared" si="1"/>
        <v>760.94633999999996</v>
      </c>
      <c r="K12" s="15">
        <f t="shared" si="2"/>
        <v>905.88849999999991</v>
      </c>
    </row>
    <row r="13" spans="1:11">
      <c r="A13" s="68" t="s">
        <v>30</v>
      </c>
      <c r="B13" s="68" t="str">
        <f t="shared" si="0"/>
        <v>E251</v>
      </c>
      <c r="C13" s="62">
        <v>6200</v>
      </c>
      <c r="D13" s="62">
        <v>35</v>
      </c>
      <c r="E13" s="69">
        <f t="shared" ref="E13:E14" si="5">(VLOOKUP(B13,$C$25:$D$29,2,FALSE))+($C13*$D$30)+($D13*$D$31)</f>
        <v>731.47360000000003</v>
      </c>
      <c r="G13" s="102">
        <f t="shared" si="4"/>
        <v>0.23809523809523808</v>
      </c>
      <c r="H13" s="101">
        <v>31</v>
      </c>
      <c r="J13" s="15">
        <f t="shared" si="1"/>
        <v>768.04728000000011</v>
      </c>
      <c r="K13" s="15">
        <f t="shared" si="2"/>
        <v>914.3420000000001</v>
      </c>
    </row>
    <row r="14" spans="1:11">
      <c r="A14" s="68" t="s">
        <v>31</v>
      </c>
      <c r="B14" s="68" t="str">
        <f t="shared" si="0"/>
        <v>E251</v>
      </c>
      <c r="C14" s="62">
        <v>6250</v>
      </c>
      <c r="D14" s="62">
        <v>35</v>
      </c>
      <c r="E14" s="69">
        <f t="shared" si="5"/>
        <v>734.85500000000002</v>
      </c>
      <c r="G14" s="102">
        <f t="shared" si="4"/>
        <v>0.24001536098310292</v>
      </c>
      <c r="H14" s="101">
        <v>31</v>
      </c>
      <c r="J14" s="15">
        <f t="shared" si="1"/>
        <v>771.59775000000002</v>
      </c>
      <c r="K14" s="15">
        <f t="shared" si="2"/>
        <v>918.56875000000002</v>
      </c>
    </row>
    <row r="15" spans="1:11">
      <c r="A15" s="8" t="s">
        <v>32</v>
      </c>
      <c r="B15" s="8" t="str">
        <f t="shared" si="0"/>
        <v>E251</v>
      </c>
      <c r="C15" s="62">
        <v>6000</v>
      </c>
      <c r="D15" s="62">
        <v>30</v>
      </c>
      <c r="E15" s="9">
        <f t="shared" ref="E15:E18" si="6">(VLOOKUP(B15,$C$25:$D$29,2,FALSE))+($C15*$E$30)+($D15*$E$31)</f>
        <v>549.65</v>
      </c>
      <c r="G15" s="102">
        <f t="shared" si="4"/>
        <v>0.27777777777777779</v>
      </c>
      <c r="H15" s="101">
        <v>30</v>
      </c>
      <c r="J15" s="15">
        <f t="shared" si="1"/>
        <v>577.13250000000005</v>
      </c>
      <c r="K15" s="15">
        <f t="shared" si="2"/>
        <v>687.0625</v>
      </c>
    </row>
    <row r="16" spans="1:11">
      <c r="A16" s="8" t="s">
        <v>33</v>
      </c>
      <c r="B16" s="8" t="str">
        <f t="shared" si="0"/>
        <v>E251</v>
      </c>
      <c r="C16" s="62">
        <v>5500</v>
      </c>
      <c r="D16" s="62">
        <v>30</v>
      </c>
      <c r="E16" s="9">
        <f t="shared" si="6"/>
        <v>516.79</v>
      </c>
      <c r="G16" s="102">
        <f t="shared" si="4"/>
        <v>0.24641577060931899</v>
      </c>
      <c r="H16" s="101">
        <v>31</v>
      </c>
      <c r="J16" s="15">
        <f t="shared" si="1"/>
        <v>542.62950000000001</v>
      </c>
      <c r="K16" s="15">
        <f t="shared" si="2"/>
        <v>645.98749999999995</v>
      </c>
    </row>
    <row r="17" spans="1:11">
      <c r="A17" s="8" t="s">
        <v>34</v>
      </c>
      <c r="B17" s="8" t="str">
        <f t="shared" si="0"/>
        <v>E251</v>
      </c>
      <c r="C17" s="62">
        <v>5300</v>
      </c>
      <c r="D17" s="62">
        <v>30</v>
      </c>
      <c r="E17" s="9">
        <f t="shared" si="6"/>
        <v>503.64600000000002</v>
      </c>
      <c r="G17" s="102">
        <f t="shared" si="4"/>
        <v>0.24537037037037038</v>
      </c>
      <c r="H17" s="101">
        <v>30</v>
      </c>
      <c r="J17" s="15">
        <f t="shared" si="1"/>
        <v>528.82830000000001</v>
      </c>
      <c r="K17" s="15">
        <f t="shared" si="2"/>
        <v>629.5575</v>
      </c>
    </row>
    <row r="18" spans="1:11">
      <c r="A18" s="8" t="s">
        <v>35</v>
      </c>
      <c r="B18" s="8" t="str">
        <f t="shared" si="0"/>
        <v>E251</v>
      </c>
      <c r="C18" s="62">
        <v>5100</v>
      </c>
      <c r="D18" s="62">
        <v>30</v>
      </c>
      <c r="E18" s="9">
        <f t="shared" si="6"/>
        <v>490.50200000000001</v>
      </c>
      <c r="G18" s="102">
        <f t="shared" si="4"/>
        <v>0.22849462365591397</v>
      </c>
      <c r="H18" s="101">
        <v>31</v>
      </c>
      <c r="J18" s="15">
        <f t="shared" si="1"/>
        <v>515.02710000000002</v>
      </c>
      <c r="K18" s="15">
        <f t="shared" si="2"/>
        <v>613.12750000000005</v>
      </c>
    </row>
    <row r="19" spans="1:11">
      <c r="A19" s="10" t="s">
        <v>36</v>
      </c>
      <c r="B19" s="10"/>
      <c r="C19" s="11">
        <f>SUM(C7:C18)</f>
        <v>67450</v>
      </c>
      <c r="D19" s="11">
        <f>SUM(D7:D18)</f>
        <v>385</v>
      </c>
      <c r="E19" s="13">
        <f>SUM(E7:E18)</f>
        <v>6853.2173999999995</v>
      </c>
      <c r="J19" s="21">
        <f>SUM(J7:J18)</f>
        <v>7195.8782700000002</v>
      </c>
      <c r="K19" s="21">
        <f>SUM(K7:K18)</f>
        <v>8566.5217500000017</v>
      </c>
    </row>
    <row r="20" spans="1:11">
      <c r="A20" s="14"/>
      <c r="B20" s="14"/>
      <c r="F20" s="15"/>
    </row>
    <row r="21" spans="1:11">
      <c r="F21" s="15"/>
    </row>
    <row r="22" spans="1:11">
      <c r="A22" s="95"/>
      <c r="B22" s="96"/>
      <c r="C22" s="96"/>
      <c r="D22" s="96"/>
      <c r="E22" s="96"/>
      <c r="F22" s="94"/>
    </row>
    <row r="23" spans="1:11" ht="49.5" customHeight="1">
      <c r="A23" s="187" t="s">
        <v>160</v>
      </c>
      <c r="B23" s="189"/>
      <c r="C23" s="188"/>
      <c r="D23" s="90" t="s">
        <v>40</v>
      </c>
      <c r="E23" s="90" t="s">
        <v>41</v>
      </c>
    </row>
    <row r="24" spans="1:11">
      <c r="A24" s="175" t="s">
        <v>42</v>
      </c>
      <c r="B24" s="175"/>
      <c r="C24" s="176"/>
    </row>
    <row r="25" spans="1:11">
      <c r="A25" s="89"/>
      <c r="B25" s="31" t="s">
        <v>57</v>
      </c>
      <c r="C25" s="4" t="s">
        <v>125</v>
      </c>
      <c r="D25" s="5">
        <v>3.83</v>
      </c>
      <c r="E25" s="5">
        <v>3.83</v>
      </c>
    </row>
    <row r="26" spans="1:11">
      <c r="A26" s="89"/>
      <c r="B26" s="31" t="s">
        <v>59</v>
      </c>
      <c r="C26" s="4" t="s">
        <v>126</v>
      </c>
      <c r="D26" s="5">
        <v>11.29</v>
      </c>
      <c r="E26" s="5">
        <v>11.29</v>
      </c>
    </row>
    <row r="27" spans="1:11">
      <c r="A27" s="89"/>
      <c r="B27" s="31" t="s">
        <v>60</v>
      </c>
      <c r="C27" s="4" t="s">
        <v>127</v>
      </c>
      <c r="D27" s="5">
        <v>5.83</v>
      </c>
      <c r="E27" s="5">
        <v>5.83</v>
      </c>
    </row>
    <row r="28" spans="1:11">
      <c r="A28" s="89"/>
      <c r="B28" s="31" t="s">
        <v>129</v>
      </c>
      <c r="C28" s="4" t="s">
        <v>128</v>
      </c>
      <c r="D28" s="5">
        <v>13.81</v>
      </c>
      <c r="E28" s="5">
        <v>13.81</v>
      </c>
    </row>
    <row r="29" spans="1:11">
      <c r="A29" s="89"/>
      <c r="B29" s="31"/>
      <c r="C29" s="4"/>
      <c r="D29" s="5"/>
      <c r="E29" s="5"/>
    </row>
    <row r="30" spans="1:11">
      <c r="A30" s="175" t="s">
        <v>43</v>
      </c>
      <c r="B30" s="175"/>
      <c r="C30" s="176"/>
      <c r="D30" s="93">
        <v>6.7627999999999994E-2</v>
      </c>
      <c r="E30" s="93">
        <v>6.5720000000000001E-2</v>
      </c>
    </row>
    <row r="31" spans="1:11">
      <c r="A31" s="175" t="s">
        <v>130</v>
      </c>
      <c r="B31" s="175"/>
      <c r="C31" s="176"/>
      <c r="D31" s="126">
        <v>8.81</v>
      </c>
      <c r="E31" s="126">
        <v>5.05</v>
      </c>
    </row>
  </sheetData>
  <sheetProtection selectLockedCells="1"/>
  <mergeCells count="5">
    <mergeCell ref="A23:C23"/>
    <mergeCell ref="A24:C24"/>
    <mergeCell ref="A30:C30"/>
    <mergeCell ref="A31:C31"/>
    <mergeCell ref="A5:E5"/>
  </mergeCells>
  <dataValidations count="2">
    <dataValidation type="list" allowBlank="1" showInputMessage="1" showErrorMessage="1" sqref="B3">
      <formula1>$C$25:$C$29</formula1>
    </dataValidation>
    <dataValidation type="whole" allowBlank="1" showInputMessage="1" showErrorMessage="1" sqref="C7:D18">
      <formula1>0</formula1>
      <formula2>15000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0"/>
  <sheetViews>
    <sheetView showGridLines="0" zoomScaleNormal="100" workbookViewId="0">
      <selection activeCell="E30" sqref="E30"/>
    </sheetView>
  </sheetViews>
  <sheetFormatPr defaultRowHeight="15"/>
  <cols>
    <col min="1" max="1" width="27" style="6" customWidth="1"/>
    <col min="2" max="2" width="25" style="6" customWidth="1"/>
    <col min="3" max="4" width="20.7109375" style="6" customWidth="1"/>
    <col min="5" max="5" width="20.28515625" style="6" customWidth="1"/>
    <col min="6" max="6" width="15.7109375" style="6" customWidth="1"/>
    <col min="7" max="7" width="13.42578125" style="6" customWidth="1"/>
    <col min="8" max="9" width="11" style="6" bestFit="1" customWidth="1"/>
    <col min="10" max="10" width="8.42578125" style="6" customWidth="1"/>
    <col min="11" max="11" width="18.42578125" style="6" customWidth="1"/>
    <col min="12" max="12" width="19.85546875" style="6" customWidth="1"/>
    <col min="13" max="13" width="19.140625" style="6" customWidth="1"/>
    <col min="14" max="16384" width="9.140625" style="6"/>
  </cols>
  <sheetData>
    <row r="1" spans="1:13" ht="26.25">
      <c r="A1" s="66" t="s">
        <v>132</v>
      </c>
      <c r="B1" s="64" t="s">
        <v>144</v>
      </c>
    </row>
    <row r="2" spans="1:13" ht="9" customHeight="1" thickBot="1"/>
    <row r="3" spans="1:13" ht="24" thickBot="1">
      <c r="A3" s="87"/>
      <c r="B3" s="88" t="s">
        <v>132</v>
      </c>
      <c r="D3" s="67" t="s">
        <v>62</v>
      </c>
    </row>
    <row r="5" spans="1:13" ht="23.25">
      <c r="A5" s="190" t="s">
        <v>193</v>
      </c>
      <c r="B5" s="191"/>
      <c r="C5" s="191"/>
      <c r="D5" s="191"/>
      <c r="E5" s="191"/>
      <c r="F5" s="191"/>
    </row>
    <row r="6" spans="1:13" ht="45">
      <c r="A6" s="192" t="s">
        <v>150</v>
      </c>
      <c r="B6" s="193"/>
      <c r="C6" s="193"/>
      <c r="D6" s="193"/>
      <c r="E6" s="193"/>
      <c r="F6" s="193"/>
      <c r="K6" s="106" t="s">
        <v>143</v>
      </c>
      <c r="L6" s="106" t="s">
        <v>148</v>
      </c>
      <c r="M6" s="106" t="s">
        <v>149</v>
      </c>
    </row>
    <row r="7" spans="1:13" ht="45">
      <c r="A7" s="7" t="s">
        <v>20</v>
      </c>
      <c r="B7" s="7" t="s">
        <v>56</v>
      </c>
      <c r="C7" s="7" t="s">
        <v>21</v>
      </c>
      <c r="D7" s="7" t="s">
        <v>136</v>
      </c>
      <c r="E7" s="7" t="s">
        <v>137</v>
      </c>
      <c r="F7" s="7" t="s">
        <v>23</v>
      </c>
      <c r="H7" s="7" t="s">
        <v>138</v>
      </c>
      <c r="I7" s="7" t="s">
        <v>139</v>
      </c>
      <c r="K7" s="103" t="s">
        <v>140</v>
      </c>
      <c r="L7" s="103" t="s">
        <v>141</v>
      </c>
      <c r="M7" s="103" t="s">
        <v>142</v>
      </c>
    </row>
    <row r="8" spans="1:13">
      <c r="A8" s="8" t="s">
        <v>24</v>
      </c>
      <c r="B8" s="8" t="str">
        <f t="shared" ref="B8:B19" si="0">$B$3</f>
        <v>E300</v>
      </c>
      <c r="C8" s="62">
        <v>60000</v>
      </c>
      <c r="D8" s="62">
        <v>165</v>
      </c>
      <c r="E8" s="62">
        <v>90</v>
      </c>
      <c r="F8" s="9">
        <f>(VLOOKUP(B8,$C$26:$D$26,2,FALSE))+($C8*$E$28)+($D8*$E$29)+($E8*$E$30)</f>
        <v>4732.95</v>
      </c>
      <c r="H8" s="102">
        <f>C8/(D8*24*I8)</f>
        <v>0.48875855327468232</v>
      </c>
      <c r="I8" s="101">
        <v>31</v>
      </c>
      <c r="K8" s="15">
        <f>F8*0.985</f>
        <v>4661.9557500000001</v>
      </c>
      <c r="L8" s="15">
        <f>F8*0.98</f>
        <v>4638.2910000000002</v>
      </c>
      <c r="M8" s="15">
        <f>F8*0.965</f>
        <v>4567.2967499999995</v>
      </c>
    </row>
    <row r="9" spans="1:13">
      <c r="A9" s="8" t="s">
        <v>25</v>
      </c>
      <c r="B9" s="8" t="str">
        <f t="shared" si="0"/>
        <v>E300</v>
      </c>
      <c r="C9" s="62">
        <v>62000</v>
      </c>
      <c r="D9" s="62">
        <v>170</v>
      </c>
      <c r="E9" s="62">
        <v>91.5</v>
      </c>
      <c r="F9" s="9">
        <f>(VLOOKUP(B9,$C$26:$D$26,2,FALSE))+($C9*$E$28)+($D9*$E$29)+($E9*$E$30)</f>
        <v>4872.6379999999999</v>
      </c>
      <c r="H9" s="102">
        <f t="shared" ref="H9:H19" si="1">C9/(D9*24*I9)</f>
        <v>0.54271708683473385</v>
      </c>
      <c r="I9" s="101">
        <v>28</v>
      </c>
      <c r="K9" s="107">
        <f t="shared" ref="K9:K19" si="2">F9*0.985</f>
        <v>4799.5484299999998</v>
      </c>
      <c r="L9" s="107">
        <f t="shared" ref="L9:L19" si="3">F9*0.98</f>
        <v>4775.1852399999998</v>
      </c>
      <c r="M9" s="107">
        <f t="shared" ref="M9:M19" si="4">F9*0.965</f>
        <v>4702.0956699999997</v>
      </c>
    </row>
    <row r="10" spans="1:13">
      <c r="A10" s="8" t="s">
        <v>26</v>
      </c>
      <c r="B10" s="8" t="str">
        <f t="shared" si="0"/>
        <v>E300</v>
      </c>
      <c r="C10" s="62">
        <v>61500</v>
      </c>
      <c r="D10" s="62">
        <v>172</v>
      </c>
      <c r="E10" s="62">
        <v>98.25</v>
      </c>
      <c r="F10" s="9">
        <f>(VLOOKUP(B10,$C$26:$D$26,2,FALSE))+($C10*$E$28)+($D10*$E$29)+($E10*$E$30)</f>
        <v>4927.8710000000001</v>
      </c>
      <c r="H10" s="102">
        <f t="shared" si="1"/>
        <v>0.48058889722430609</v>
      </c>
      <c r="I10" s="101">
        <v>31</v>
      </c>
      <c r="K10" s="107">
        <f t="shared" si="2"/>
        <v>4853.9529350000003</v>
      </c>
      <c r="L10" s="107">
        <f t="shared" si="3"/>
        <v>4829.31358</v>
      </c>
      <c r="M10" s="107">
        <f t="shared" si="4"/>
        <v>4755.3955150000002</v>
      </c>
    </row>
    <row r="11" spans="1:13">
      <c r="A11" s="8" t="s">
        <v>27</v>
      </c>
      <c r="B11" s="8" t="str">
        <f t="shared" si="0"/>
        <v>E300</v>
      </c>
      <c r="C11" s="62">
        <v>61000</v>
      </c>
      <c r="D11" s="62">
        <v>176</v>
      </c>
      <c r="E11" s="62">
        <v>105</v>
      </c>
      <c r="F11" s="9">
        <f>(VLOOKUP(B11,$C$26:$D$26,2,FALSE))+($C11*$E$28)+($D11*$E$29)+($E11*$E$30)</f>
        <v>4996.4040000000005</v>
      </c>
      <c r="H11" s="102">
        <f t="shared" si="1"/>
        <v>0.48137626262626265</v>
      </c>
      <c r="I11" s="101">
        <v>30</v>
      </c>
      <c r="K11" s="107">
        <f t="shared" si="2"/>
        <v>4921.4579400000002</v>
      </c>
      <c r="L11" s="107">
        <f t="shared" si="3"/>
        <v>4896.4759200000008</v>
      </c>
      <c r="M11" s="107">
        <f t="shared" si="4"/>
        <v>4821.5298600000006</v>
      </c>
    </row>
    <row r="12" spans="1:13">
      <c r="A12" s="8" t="s">
        <v>28</v>
      </c>
      <c r="B12" s="8" t="str">
        <f t="shared" si="0"/>
        <v>E300</v>
      </c>
      <c r="C12" s="62">
        <v>63000</v>
      </c>
      <c r="D12" s="62">
        <v>180</v>
      </c>
      <c r="E12" s="62">
        <v>117</v>
      </c>
      <c r="F12" s="9">
        <f>(VLOOKUP(B12,$C$26:$D$26,2,FALSE))+($C12*$E$28)+($D12*$E$29)+($E12*$E$30)</f>
        <v>5230.4520000000002</v>
      </c>
      <c r="H12" s="102">
        <f t="shared" si="1"/>
        <v>0.47043010752688175</v>
      </c>
      <c r="I12" s="101">
        <v>31</v>
      </c>
      <c r="K12" s="107">
        <f t="shared" si="2"/>
        <v>5151.9952199999998</v>
      </c>
      <c r="L12" s="107">
        <f t="shared" si="3"/>
        <v>5125.8429599999999</v>
      </c>
      <c r="M12" s="107">
        <f t="shared" si="4"/>
        <v>5047.3861800000004</v>
      </c>
    </row>
    <row r="13" spans="1:13">
      <c r="A13" s="68" t="s">
        <v>29</v>
      </c>
      <c r="B13" s="68" t="str">
        <f t="shared" si="0"/>
        <v>E300</v>
      </c>
      <c r="C13" s="62">
        <v>72000</v>
      </c>
      <c r="D13" s="62">
        <v>182</v>
      </c>
      <c r="E13" s="62">
        <v>127.5</v>
      </c>
      <c r="F13" s="69">
        <f>(VLOOKUP(B13,$C$26:$D$26,2,FALSE))+($C13*$D$28)+($D13*$D$29)+($E13*$D$30)</f>
        <v>6278.674</v>
      </c>
      <c r="H13" s="102">
        <f t="shared" si="1"/>
        <v>0.5494505494505495</v>
      </c>
      <c r="I13" s="101">
        <v>30</v>
      </c>
      <c r="K13" s="107">
        <f t="shared" si="2"/>
        <v>6184.4938899999997</v>
      </c>
      <c r="L13" s="107">
        <f t="shared" si="3"/>
        <v>6153.10052</v>
      </c>
      <c r="M13" s="107">
        <f t="shared" si="4"/>
        <v>6058.9204099999997</v>
      </c>
    </row>
    <row r="14" spans="1:13">
      <c r="A14" s="68" t="s">
        <v>30</v>
      </c>
      <c r="B14" s="68" t="str">
        <f t="shared" si="0"/>
        <v>E300</v>
      </c>
      <c r="C14" s="62">
        <v>74000</v>
      </c>
      <c r="D14" s="62">
        <v>184</v>
      </c>
      <c r="E14" s="62">
        <v>135.75</v>
      </c>
      <c r="F14" s="69">
        <f t="shared" ref="F14:F15" si="5">(VLOOKUP(B14,$C$26:$D$26,2,FALSE))+($C14*$D$28)+($D14*$D$29)+($E14*$D$30)</f>
        <v>6491.9130000000005</v>
      </c>
      <c r="H14" s="102">
        <f t="shared" si="1"/>
        <v>0.54055633473585785</v>
      </c>
      <c r="I14" s="101">
        <v>31</v>
      </c>
      <c r="K14" s="107">
        <f t="shared" si="2"/>
        <v>6394.5343050000001</v>
      </c>
      <c r="L14" s="107">
        <f t="shared" si="3"/>
        <v>6362.07474</v>
      </c>
      <c r="M14" s="107">
        <f t="shared" si="4"/>
        <v>6264.6960450000006</v>
      </c>
    </row>
    <row r="15" spans="1:13">
      <c r="A15" s="68" t="s">
        <v>31</v>
      </c>
      <c r="B15" s="68" t="str">
        <f t="shared" si="0"/>
        <v>E300</v>
      </c>
      <c r="C15" s="62">
        <v>76000</v>
      </c>
      <c r="D15" s="62">
        <v>186</v>
      </c>
      <c r="E15" s="62">
        <v>141</v>
      </c>
      <c r="F15" s="69">
        <f t="shared" si="5"/>
        <v>6667.2920000000004</v>
      </c>
      <c r="H15" s="102">
        <f t="shared" si="1"/>
        <v>0.54919643889466996</v>
      </c>
      <c r="I15" s="101">
        <v>31</v>
      </c>
      <c r="K15" s="107">
        <f t="shared" si="2"/>
        <v>6567.28262</v>
      </c>
      <c r="L15" s="107">
        <f t="shared" si="3"/>
        <v>6533.9461600000004</v>
      </c>
      <c r="M15" s="107">
        <f t="shared" si="4"/>
        <v>6433.93678</v>
      </c>
    </row>
    <row r="16" spans="1:13">
      <c r="A16" s="8" t="s">
        <v>32</v>
      </c>
      <c r="B16" s="8" t="str">
        <f t="shared" si="0"/>
        <v>E300</v>
      </c>
      <c r="C16" s="62">
        <v>70000</v>
      </c>
      <c r="D16" s="62">
        <v>178</v>
      </c>
      <c r="E16" s="62">
        <v>133.5</v>
      </c>
      <c r="F16" s="9">
        <f t="shared" ref="F16:F19" si="6">(VLOOKUP(B16,$C$26:$D$26,2,FALSE))+($C16*$E$28)+($D16*$E$29)+($E16*$E$30)</f>
        <v>5697.91</v>
      </c>
      <c r="H16" s="102">
        <f t="shared" si="1"/>
        <v>0.54619225967540574</v>
      </c>
      <c r="I16" s="101">
        <v>30</v>
      </c>
      <c r="K16" s="107">
        <f t="shared" si="2"/>
        <v>5612.4413500000001</v>
      </c>
      <c r="L16" s="107">
        <f t="shared" si="3"/>
        <v>5583.9517999999998</v>
      </c>
      <c r="M16" s="107">
        <f t="shared" si="4"/>
        <v>5498.48315</v>
      </c>
    </row>
    <row r="17" spans="1:13">
      <c r="A17" s="8" t="s">
        <v>33</v>
      </c>
      <c r="B17" s="8" t="str">
        <f t="shared" si="0"/>
        <v>E300</v>
      </c>
      <c r="C17" s="62">
        <v>66000</v>
      </c>
      <c r="D17" s="62">
        <v>160</v>
      </c>
      <c r="E17" s="62">
        <v>105</v>
      </c>
      <c r="F17" s="9">
        <f t="shared" si="6"/>
        <v>5120.0239999999994</v>
      </c>
      <c r="H17" s="102">
        <f t="shared" si="1"/>
        <v>0.55443548387096775</v>
      </c>
      <c r="I17" s="101">
        <v>31</v>
      </c>
      <c r="K17" s="107">
        <f t="shared" si="2"/>
        <v>5043.2236399999992</v>
      </c>
      <c r="L17" s="107">
        <f t="shared" si="3"/>
        <v>5017.6235199999992</v>
      </c>
      <c r="M17" s="107">
        <f t="shared" si="4"/>
        <v>4940.823159999999</v>
      </c>
    </row>
    <row r="18" spans="1:13">
      <c r="A18" s="8" t="s">
        <v>34</v>
      </c>
      <c r="B18" s="8" t="str">
        <f t="shared" si="0"/>
        <v>E300</v>
      </c>
      <c r="C18" s="62">
        <v>64000</v>
      </c>
      <c r="D18" s="62">
        <v>162</v>
      </c>
      <c r="E18" s="62">
        <v>97.5</v>
      </c>
      <c r="F18" s="9">
        <f t="shared" si="6"/>
        <v>4969.1660000000002</v>
      </c>
      <c r="H18" s="102">
        <f t="shared" si="1"/>
        <v>0.54869684499314131</v>
      </c>
      <c r="I18" s="101">
        <v>30</v>
      </c>
      <c r="K18" s="107">
        <f t="shared" si="2"/>
        <v>4894.6285100000005</v>
      </c>
      <c r="L18" s="107">
        <f t="shared" si="3"/>
        <v>4869.7826800000003</v>
      </c>
      <c r="M18" s="107">
        <f t="shared" si="4"/>
        <v>4795.2451899999996</v>
      </c>
    </row>
    <row r="19" spans="1:13">
      <c r="A19" s="8" t="s">
        <v>35</v>
      </c>
      <c r="B19" s="8" t="str">
        <f t="shared" si="0"/>
        <v>E300</v>
      </c>
      <c r="C19" s="62">
        <v>62000</v>
      </c>
      <c r="D19" s="62">
        <v>170</v>
      </c>
      <c r="E19" s="62">
        <v>90</v>
      </c>
      <c r="F19" s="9">
        <f t="shared" si="6"/>
        <v>4858.2079999999996</v>
      </c>
      <c r="H19" s="102">
        <f t="shared" si="1"/>
        <v>0.49019607843137253</v>
      </c>
      <c r="I19" s="101">
        <v>31</v>
      </c>
      <c r="K19" s="107">
        <f t="shared" si="2"/>
        <v>4785.3348799999994</v>
      </c>
      <c r="L19" s="107">
        <f t="shared" si="3"/>
        <v>4761.0438399999994</v>
      </c>
      <c r="M19" s="107">
        <f t="shared" si="4"/>
        <v>4688.1707199999992</v>
      </c>
    </row>
    <row r="20" spans="1:13">
      <c r="A20" s="10" t="s">
        <v>36</v>
      </c>
      <c r="B20" s="10"/>
      <c r="C20" s="11">
        <f>SUM(C8:C19)</f>
        <v>791500</v>
      </c>
      <c r="D20" s="11">
        <f>SUM(D8:D19)</f>
        <v>2085</v>
      </c>
      <c r="E20" s="11">
        <f>SUM(E8:E19)</f>
        <v>1332</v>
      </c>
      <c r="F20" s="13">
        <f>SUM(F8:F19)</f>
        <v>64843.502</v>
      </c>
      <c r="K20" s="21">
        <f>SUM(K8:K19)</f>
        <v>63870.849470000001</v>
      </c>
      <c r="L20" s="21">
        <f>SUM(L8:L19)</f>
        <v>63546.631959999999</v>
      </c>
      <c r="M20" s="21">
        <f>SUM(M8:M19)</f>
        <v>62573.979430000014</v>
      </c>
    </row>
    <row r="21" spans="1:13">
      <c r="A21" s="14"/>
      <c r="B21" s="14"/>
      <c r="F21" s="15"/>
    </row>
    <row r="22" spans="1:13">
      <c r="F22" s="15"/>
    </row>
    <row r="23" spans="1:13">
      <c r="A23" s="95"/>
      <c r="B23" s="96"/>
      <c r="C23" s="96"/>
      <c r="D23" s="96"/>
      <c r="E23" s="96"/>
      <c r="F23" s="94"/>
    </row>
    <row r="24" spans="1:13" ht="49.5" customHeight="1">
      <c r="A24" s="187" t="s">
        <v>159</v>
      </c>
      <c r="B24" s="189"/>
      <c r="C24" s="188"/>
      <c r="D24" s="98" t="s">
        <v>40</v>
      </c>
      <c r="E24" s="98" t="s">
        <v>41</v>
      </c>
    </row>
    <row r="25" spans="1:13">
      <c r="A25" s="175" t="s">
        <v>42</v>
      </c>
      <c r="B25" s="175"/>
      <c r="C25" s="176"/>
    </row>
    <row r="26" spans="1:13">
      <c r="A26" s="97"/>
      <c r="B26" s="31" t="s">
        <v>135</v>
      </c>
      <c r="C26" s="4" t="s">
        <v>132</v>
      </c>
      <c r="D26" s="5">
        <v>9.66</v>
      </c>
      <c r="E26" s="5">
        <v>9.66</v>
      </c>
    </row>
    <row r="27" spans="1:13">
      <c r="A27" s="97"/>
      <c r="B27" s="31"/>
      <c r="C27" s="4"/>
      <c r="D27" s="5"/>
      <c r="E27" s="5"/>
    </row>
    <row r="28" spans="1:13">
      <c r="A28" s="175" t="s">
        <v>43</v>
      </c>
      <c r="B28" s="175"/>
      <c r="C28" s="176"/>
      <c r="D28" s="93">
        <v>4.7912000000000003E-2</v>
      </c>
      <c r="E28" s="93">
        <v>4.6004000000000003E-2</v>
      </c>
    </row>
    <row r="29" spans="1:13">
      <c r="A29" s="175" t="s">
        <v>133</v>
      </c>
      <c r="B29" s="175"/>
      <c r="C29" s="176"/>
      <c r="D29" s="126">
        <v>6.65</v>
      </c>
      <c r="E29" s="126">
        <v>6.65</v>
      </c>
    </row>
    <row r="30" spans="1:13">
      <c r="A30" s="175" t="s">
        <v>134</v>
      </c>
      <c r="B30" s="175"/>
      <c r="C30" s="176"/>
      <c r="D30" s="126">
        <v>12.62</v>
      </c>
      <c r="E30" s="126">
        <v>9.6199999999999992</v>
      </c>
    </row>
  </sheetData>
  <sheetProtection selectLockedCells="1"/>
  <mergeCells count="7">
    <mergeCell ref="A29:C29"/>
    <mergeCell ref="A30:C30"/>
    <mergeCell ref="A5:F5"/>
    <mergeCell ref="A6:F6"/>
    <mergeCell ref="A24:C24"/>
    <mergeCell ref="A25:C25"/>
    <mergeCell ref="A28:C28"/>
  </mergeCells>
  <dataValidations count="2">
    <dataValidation type="whole" allowBlank="1" showInputMessage="1" showErrorMessage="1" sqref="D8:E19">
      <formula1>0</formula1>
      <formula2>15000</formula2>
    </dataValidation>
    <dataValidation type="whole" allowBlank="1" showInputMessage="1" showErrorMessage="1" sqref="C8:C19">
      <formula1>0</formula1>
      <formula2>500000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1"/>
  <sheetViews>
    <sheetView showGridLines="0" zoomScaleNormal="100" workbookViewId="0">
      <selection activeCell="E32" sqref="E32"/>
    </sheetView>
  </sheetViews>
  <sheetFormatPr defaultRowHeight="15"/>
  <cols>
    <col min="1" max="1" width="27" style="6" customWidth="1"/>
    <col min="2" max="2" width="25" style="6" customWidth="1"/>
    <col min="3" max="4" width="20.7109375" style="6" customWidth="1"/>
    <col min="5" max="5" width="20.28515625" style="6" customWidth="1"/>
    <col min="6" max="6" width="15.7109375" style="6" customWidth="1"/>
    <col min="7" max="7" width="13.42578125" style="6" customWidth="1"/>
    <col min="8" max="8" width="11" style="6" bestFit="1" customWidth="1"/>
    <col min="9" max="9" width="11.5703125" style="6" bestFit="1" customWidth="1"/>
    <col min="10" max="10" width="8.42578125" style="6" customWidth="1"/>
    <col min="11" max="11" width="18.42578125" style="6" customWidth="1"/>
    <col min="12" max="12" width="19.85546875" style="6" customWidth="1"/>
    <col min="13" max="13" width="19.140625" style="6" customWidth="1"/>
    <col min="14" max="16384" width="9.140625" style="6"/>
  </cols>
  <sheetData>
    <row r="1" spans="1:13" ht="26.25">
      <c r="A1" s="66" t="s">
        <v>151</v>
      </c>
      <c r="B1" s="64" t="s">
        <v>163</v>
      </c>
    </row>
    <row r="2" spans="1:13" ht="15.75" thickBot="1"/>
    <row r="3" spans="1:13" ht="24" thickBot="1">
      <c r="A3" s="87"/>
      <c r="B3" s="88" t="s">
        <v>151</v>
      </c>
      <c r="D3" s="67" t="s">
        <v>62</v>
      </c>
    </row>
    <row r="4" spans="1:13">
      <c r="K4" s="108"/>
      <c r="L4" s="108"/>
      <c r="M4" s="108"/>
    </row>
    <row r="5" spans="1:13" ht="23.25">
      <c r="A5" s="190" t="s">
        <v>194</v>
      </c>
      <c r="B5" s="191"/>
      <c r="C5" s="191"/>
      <c r="D5" s="191"/>
      <c r="E5" s="191"/>
      <c r="F5" s="191"/>
    </row>
    <row r="6" spans="1:13" ht="60">
      <c r="A6" s="192" t="s">
        <v>153</v>
      </c>
      <c r="B6" s="193"/>
      <c r="C6" s="193"/>
      <c r="D6" s="193"/>
      <c r="E6" s="193"/>
      <c r="F6" s="193"/>
      <c r="K6" s="106" t="s">
        <v>148</v>
      </c>
      <c r="L6" s="106" t="s">
        <v>143</v>
      </c>
      <c r="M6" s="106" t="s">
        <v>154</v>
      </c>
    </row>
    <row r="7" spans="1:13" ht="45">
      <c r="A7" s="7" t="s">
        <v>20</v>
      </c>
      <c r="B7" s="7" t="s">
        <v>56</v>
      </c>
      <c r="C7" s="7" t="s">
        <v>21</v>
      </c>
      <c r="D7" s="7" t="s">
        <v>136</v>
      </c>
      <c r="E7" s="7" t="s">
        <v>137</v>
      </c>
      <c r="F7" s="7" t="s">
        <v>23</v>
      </c>
      <c r="H7" s="7" t="s">
        <v>138</v>
      </c>
      <c r="I7" s="7" t="s">
        <v>139</v>
      </c>
      <c r="K7" s="103" t="s">
        <v>155</v>
      </c>
      <c r="L7" s="103" t="s">
        <v>156</v>
      </c>
      <c r="M7" s="103" t="s">
        <v>157</v>
      </c>
    </row>
    <row r="8" spans="1:13">
      <c r="A8" s="8" t="s">
        <v>24</v>
      </c>
      <c r="B8" s="8" t="str">
        <f t="shared" ref="B8:B19" si="0">$B$3</f>
        <v>E400</v>
      </c>
      <c r="C8" s="62">
        <v>420000</v>
      </c>
      <c r="D8" s="62">
        <v>800</v>
      </c>
      <c r="E8" s="62">
        <v>600</v>
      </c>
      <c r="F8" s="9">
        <f>(VLOOKUP(B8,$C$26:$D$26,2,FALSE))+IF(D8&gt;750,((750*$E$29)+(D8-750)*$E$30)+($C8*$E$28)+($E8*$E$31))</f>
        <v>29694.1</v>
      </c>
      <c r="H8" s="102">
        <f>C8/(D8*24*I8)</f>
        <v>0.70564516129032262</v>
      </c>
      <c r="I8" s="101">
        <v>31</v>
      </c>
      <c r="K8" s="15">
        <f>F8*1.015</f>
        <v>30139.511499999997</v>
      </c>
      <c r="L8" s="15">
        <f>F8*1.02</f>
        <v>30287.982</v>
      </c>
      <c r="M8" s="15">
        <f>F8*1.035</f>
        <v>30733.393499999995</v>
      </c>
    </row>
    <row r="9" spans="1:13">
      <c r="A9" s="8" t="s">
        <v>25</v>
      </c>
      <c r="B9" s="8" t="str">
        <f t="shared" si="0"/>
        <v>E400</v>
      </c>
      <c r="C9" s="62">
        <v>425000</v>
      </c>
      <c r="D9" s="62">
        <v>805</v>
      </c>
      <c r="E9" s="62">
        <v>603.75</v>
      </c>
      <c r="F9" s="9">
        <f t="shared" ref="F9:F12" si="1">(VLOOKUP(B9,$C$26:$D$26,2,FALSE))+IF(D9&gt;750,((750*$E$29)+(D9-750)*$E$30)+($C9*$E$28)+($E9*$E$31))</f>
        <v>29974.8475</v>
      </c>
      <c r="H9" s="102">
        <f t="shared" ref="H9:H19" si="2">C9/(D9*24*I9)</f>
        <v>0.7856403430937593</v>
      </c>
      <c r="I9" s="101">
        <v>28</v>
      </c>
      <c r="K9" s="107">
        <f t="shared" ref="K9:K19" si="3">F9*1.015</f>
        <v>30424.470212499997</v>
      </c>
      <c r="L9" s="107">
        <f t="shared" ref="L9:L19" si="4">F9*1.02</f>
        <v>30574.344450000001</v>
      </c>
      <c r="M9" s="107">
        <f t="shared" ref="M9:M19" si="5">F9*1.035</f>
        <v>31023.967162499997</v>
      </c>
    </row>
    <row r="10" spans="1:13">
      <c r="A10" s="8" t="s">
        <v>26</v>
      </c>
      <c r="B10" s="8" t="str">
        <f t="shared" si="0"/>
        <v>E400</v>
      </c>
      <c r="C10" s="62">
        <v>430000</v>
      </c>
      <c r="D10" s="62">
        <v>810</v>
      </c>
      <c r="E10" s="62">
        <v>607.5</v>
      </c>
      <c r="F10" s="9">
        <f t="shared" si="1"/>
        <v>30255.595000000001</v>
      </c>
      <c r="H10" s="102">
        <f t="shared" si="2"/>
        <v>0.71352714721890353</v>
      </c>
      <c r="I10" s="101">
        <v>31</v>
      </c>
      <c r="K10" s="107">
        <f t="shared" si="3"/>
        <v>30709.428924999997</v>
      </c>
      <c r="L10" s="107">
        <f t="shared" si="4"/>
        <v>30860.706900000001</v>
      </c>
      <c r="M10" s="107">
        <f t="shared" si="5"/>
        <v>31314.540825</v>
      </c>
    </row>
    <row r="11" spans="1:13">
      <c r="A11" s="8" t="s">
        <v>27</v>
      </c>
      <c r="B11" s="8" t="str">
        <f t="shared" si="0"/>
        <v>E400</v>
      </c>
      <c r="C11" s="62">
        <v>435000</v>
      </c>
      <c r="D11" s="62">
        <v>840</v>
      </c>
      <c r="E11" s="62">
        <v>630</v>
      </c>
      <c r="F11" s="9">
        <f t="shared" si="1"/>
        <v>30808.53</v>
      </c>
      <c r="H11" s="102">
        <f t="shared" si="2"/>
        <v>0.71924603174603174</v>
      </c>
      <c r="I11" s="101">
        <v>30</v>
      </c>
      <c r="K11" s="107">
        <f t="shared" si="3"/>
        <v>31270.657949999997</v>
      </c>
      <c r="L11" s="107">
        <f t="shared" si="4"/>
        <v>31424.7006</v>
      </c>
      <c r="M11" s="107">
        <f t="shared" si="5"/>
        <v>31886.828549999995</v>
      </c>
    </row>
    <row r="12" spans="1:13">
      <c r="A12" s="8" t="s">
        <v>28</v>
      </c>
      <c r="B12" s="8" t="str">
        <f t="shared" si="0"/>
        <v>E400</v>
      </c>
      <c r="C12" s="62">
        <v>440000</v>
      </c>
      <c r="D12" s="62">
        <v>860</v>
      </c>
      <c r="E12" s="62">
        <v>645</v>
      </c>
      <c r="F12" s="9">
        <f t="shared" si="1"/>
        <v>31252.59</v>
      </c>
      <c r="H12" s="102">
        <f t="shared" si="2"/>
        <v>0.6876719179794949</v>
      </c>
      <c r="I12" s="101">
        <v>31</v>
      </c>
      <c r="K12" s="107">
        <f t="shared" si="3"/>
        <v>31721.378849999997</v>
      </c>
      <c r="L12" s="107">
        <f t="shared" si="4"/>
        <v>31877.641800000001</v>
      </c>
      <c r="M12" s="107">
        <f t="shared" si="5"/>
        <v>32346.430649999998</v>
      </c>
    </row>
    <row r="13" spans="1:13">
      <c r="A13" s="68" t="s">
        <v>29</v>
      </c>
      <c r="B13" s="68" t="str">
        <f t="shared" si="0"/>
        <v>E400</v>
      </c>
      <c r="C13" s="62">
        <v>444000</v>
      </c>
      <c r="D13" s="62">
        <v>870</v>
      </c>
      <c r="E13" s="62">
        <v>652.5</v>
      </c>
      <c r="F13" s="69">
        <f>(VLOOKUP(B13,$C$26:$D$26,2,FALSE))+IF(D13&gt;750,((750*$D$29)+(D13-750)*$D$30)+($C13*$D$28)+($E13*$D$31))</f>
        <v>34314.539999999994</v>
      </c>
      <c r="H13" s="102">
        <f t="shared" si="2"/>
        <v>0.70881226053639845</v>
      </c>
      <c r="I13" s="101">
        <v>30</v>
      </c>
      <c r="K13" s="107">
        <f t="shared" si="3"/>
        <v>34829.258099999992</v>
      </c>
      <c r="L13" s="107">
        <f t="shared" si="4"/>
        <v>35000.830799999996</v>
      </c>
      <c r="M13" s="107">
        <f t="shared" si="5"/>
        <v>35515.548899999987</v>
      </c>
    </row>
    <row r="14" spans="1:13">
      <c r="A14" s="68" t="s">
        <v>30</v>
      </c>
      <c r="B14" s="68" t="str">
        <f t="shared" si="0"/>
        <v>E400</v>
      </c>
      <c r="C14" s="62">
        <v>450000</v>
      </c>
      <c r="D14" s="62">
        <v>880</v>
      </c>
      <c r="E14" s="62">
        <v>660</v>
      </c>
      <c r="F14" s="69">
        <f t="shared" ref="F14:F15" si="6">(VLOOKUP(B14,$C$26:$D$26,2,FALSE))+IF(D14&gt;750,((750*$D$29)+(D14-750)*$D$30)+($C14*$D$28)+($E14*$D$31))</f>
        <v>34728.559999999998</v>
      </c>
      <c r="H14" s="102">
        <f t="shared" si="2"/>
        <v>0.68731671554252194</v>
      </c>
      <c r="I14" s="101">
        <v>31</v>
      </c>
      <c r="K14" s="107">
        <f t="shared" si="3"/>
        <v>35249.488399999995</v>
      </c>
      <c r="L14" s="107">
        <f t="shared" si="4"/>
        <v>35423.131199999996</v>
      </c>
      <c r="M14" s="107">
        <f t="shared" si="5"/>
        <v>35944.059599999993</v>
      </c>
    </row>
    <row r="15" spans="1:13">
      <c r="A15" s="68" t="s">
        <v>31</v>
      </c>
      <c r="B15" s="68" t="str">
        <f t="shared" si="0"/>
        <v>E400</v>
      </c>
      <c r="C15" s="62">
        <v>455000</v>
      </c>
      <c r="D15" s="62">
        <v>885</v>
      </c>
      <c r="E15" s="62">
        <v>663.75</v>
      </c>
      <c r="F15" s="69">
        <f t="shared" si="6"/>
        <v>35029.909999999996</v>
      </c>
      <c r="H15" s="102">
        <f t="shared" si="2"/>
        <v>0.69102727659315955</v>
      </c>
      <c r="I15" s="101">
        <v>31</v>
      </c>
      <c r="K15" s="107">
        <f t="shared" si="3"/>
        <v>35555.358649999995</v>
      </c>
      <c r="L15" s="107">
        <f t="shared" si="4"/>
        <v>35730.508199999997</v>
      </c>
      <c r="M15" s="107">
        <f t="shared" si="5"/>
        <v>36255.956849999995</v>
      </c>
    </row>
    <row r="16" spans="1:13">
      <c r="A16" s="8" t="s">
        <v>32</v>
      </c>
      <c r="B16" s="8" t="str">
        <f t="shared" si="0"/>
        <v>E400</v>
      </c>
      <c r="C16" s="62">
        <v>445000</v>
      </c>
      <c r="D16" s="62">
        <v>860</v>
      </c>
      <c r="E16" s="62">
        <v>645</v>
      </c>
      <c r="F16" s="9">
        <f t="shared" ref="F16:F19" si="7">(VLOOKUP(B16,$C$26:$D$26,2,FALSE))+IF(D16&gt;750,((750*$E$29)+(D16-750)*$E$30)+($C16*$E$28)+($E16*$E$31))</f>
        <v>31478.9</v>
      </c>
      <c r="H16" s="102">
        <f t="shared" si="2"/>
        <v>0.71866925064599485</v>
      </c>
      <c r="I16" s="101">
        <v>30</v>
      </c>
      <c r="K16" s="107">
        <f t="shared" si="3"/>
        <v>31951.083499999997</v>
      </c>
      <c r="L16" s="107">
        <f t="shared" si="4"/>
        <v>32108.478000000003</v>
      </c>
      <c r="M16" s="107">
        <f t="shared" si="5"/>
        <v>32580.661499999998</v>
      </c>
    </row>
    <row r="17" spans="1:13">
      <c r="A17" s="8" t="s">
        <v>33</v>
      </c>
      <c r="B17" s="8" t="str">
        <f t="shared" si="0"/>
        <v>E400</v>
      </c>
      <c r="C17" s="62">
        <v>440000</v>
      </c>
      <c r="D17" s="62">
        <v>830</v>
      </c>
      <c r="E17" s="62">
        <v>622.5</v>
      </c>
      <c r="F17" s="9">
        <f t="shared" si="7"/>
        <v>30925.965</v>
      </c>
      <c r="H17" s="102">
        <f t="shared" si="2"/>
        <v>0.71252752947272968</v>
      </c>
      <c r="I17" s="101">
        <v>31</v>
      </c>
      <c r="K17" s="107">
        <f t="shared" si="3"/>
        <v>31389.854474999996</v>
      </c>
      <c r="L17" s="107">
        <f t="shared" si="4"/>
        <v>31544.4843</v>
      </c>
      <c r="M17" s="107">
        <f t="shared" si="5"/>
        <v>32008.373774999996</v>
      </c>
    </row>
    <row r="18" spans="1:13">
      <c r="A18" s="8" t="s">
        <v>34</v>
      </c>
      <c r="B18" s="8" t="str">
        <f t="shared" si="0"/>
        <v>E400</v>
      </c>
      <c r="C18" s="62">
        <v>420000</v>
      </c>
      <c r="D18" s="62">
        <v>820</v>
      </c>
      <c r="E18" s="62">
        <v>615</v>
      </c>
      <c r="F18" s="9">
        <f t="shared" si="7"/>
        <v>29911.849999999995</v>
      </c>
      <c r="H18" s="102">
        <f t="shared" si="2"/>
        <v>0.71138211382113825</v>
      </c>
      <c r="I18" s="101">
        <v>30</v>
      </c>
      <c r="K18" s="107">
        <f t="shared" si="3"/>
        <v>30360.52774999999</v>
      </c>
      <c r="L18" s="107">
        <f t="shared" si="4"/>
        <v>30510.086999999996</v>
      </c>
      <c r="M18" s="107">
        <f t="shared" si="5"/>
        <v>30958.764749999991</v>
      </c>
    </row>
    <row r="19" spans="1:13">
      <c r="A19" s="8" t="s">
        <v>35</v>
      </c>
      <c r="B19" s="8" t="str">
        <f t="shared" si="0"/>
        <v>E400</v>
      </c>
      <c r="C19" s="62">
        <v>410000</v>
      </c>
      <c r="D19" s="62">
        <v>810</v>
      </c>
      <c r="E19" s="62">
        <v>607.5</v>
      </c>
      <c r="F19" s="9">
        <f t="shared" si="7"/>
        <v>29350.355</v>
      </c>
      <c r="H19" s="102">
        <f t="shared" si="2"/>
        <v>0.68033983804593123</v>
      </c>
      <c r="I19" s="101">
        <v>31</v>
      </c>
      <c r="K19" s="107">
        <f t="shared" si="3"/>
        <v>29790.610324999998</v>
      </c>
      <c r="L19" s="107">
        <f t="shared" si="4"/>
        <v>29937.362099999998</v>
      </c>
      <c r="M19" s="107">
        <f t="shared" si="5"/>
        <v>30377.617424999997</v>
      </c>
    </row>
    <row r="20" spans="1:13">
      <c r="A20" s="10" t="s">
        <v>36</v>
      </c>
      <c r="B20" s="10"/>
      <c r="C20" s="11">
        <f>SUM(C8:C19)</f>
        <v>5214000</v>
      </c>
      <c r="D20" s="11">
        <f>SUM(D8:D19)</f>
        <v>10070</v>
      </c>
      <c r="E20" s="11">
        <f>SUM(E8:E19)</f>
        <v>7552.5</v>
      </c>
      <c r="F20" s="13">
        <f>SUM(F8:F19)</f>
        <v>377725.74249999999</v>
      </c>
      <c r="K20" s="21">
        <f>SUM(K8:K19)</f>
        <v>383391.62863749999</v>
      </c>
      <c r="L20" s="21">
        <f>SUM(L8:L19)</f>
        <v>385280.25734999997</v>
      </c>
      <c r="M20" s="21">
        <f>SUM(M8:M19)</f>
        <v>390946.14348749997</v>
      </c>
    </row>
    <row r="21" spans="1:13">
      <c r="A21" s="14"/>
      <c r="B21" s="14"/>
      <c r="F21" s="15"/>
    </row>
    <row r="22" spans="1:13">
      <c r="F22" s="15"/>
    </row>
    <row r="23" spans="1:13">
      <c r="A23" s="95"/>
      <c r="B23" s="96"/>
      <c r="C23" s="96"/>
      <c r="D23" s="96"/>
      <c r="E23" s="96"/>
      <c r="F23" s="94"/>
    </row>
    <row r="24" spans="1:13" ht="49.5" customHeight="1">
      <c r="A24" s="187" t="s">
        <v>158</v>
      </c>
      <c r="B24" s="189"/>
      <c r="C24" s="188"/>
      <c r="D24" s="100" t="s">
        <v>40</v>
      </c>
      <c r="E24" s="100" t="s">
        <v>41</v>
      </c>
      <c r="H24" s="15"/>
      <c r="I24" s="109"/>
      <c r="J24" s="109"/>
      <c r="K24" s="109"/>
      <c r="L24" s="109"/>
    </row>
    <row r="25" spans="1:13">
      <c r="A25" s="175" t="s">
        <v>42</v>
      </c>
      <c r="B25" s="175"/>
      <c r="C25" s="176"/>
    </row>
    <row r="26" spans="1:13">
      <c r="A26" s="99"/>
      <c r="B26" s="31" t="s">
        <v>152</v>
      </c>
      <c r="C26" s="4" t="s">
        <v>151</v>
      </c>
      <c r="D26" s="5">
        <v>16.559999999999999</v>
      </c>
      <c r="E26" s="5">
        <v>16.559999999999999</v>
      </c>
    </row>
    <row r="27" spans="1:13">
      <c r="A27" s="99"/>
      <c r="B27" s="31"/>
      <c r="C27" s="4"/>
      <c r="D27" s="5"/>
      <c r="E27" s="5"/>
    </row>
    <row r="28" spans="1:13">
      <c r="A28" s="175" t="s">
        <v>43</v>
      </c>
      <c r="B28" s="175"/>
      <c r="C28" s="176"/>
      <c r="D28" s="93">
        <v>4.7169999999999997E-2</v>
      </c>
      <c r="E28" s="93">
        <v>4.5261999999999997E-2</v>
      </c>
    </row>
    <row r="29" spans="1:13">
      <c r="A29" s="175" t="s">
        <v>161</v>
      </c>
      <c r="B29" s="175"/>
      <c r="C29" s="176"/>
      <c r="D29" s="126">
        <v>6.38</v>
      </c>
      <c r="E29" s="126">
        <v>6.38</v>
      </c>
    </row>
    <row r="30" spans="1:13">
      <c r="A30" s="175" t="s">
        <v>162</v>
      </c>
      <c r="B30" s="175"/>
      <c r="C30" s="176"/>
      <c r="D30" s="126">
        <v>3.77</v>
      </c>
      <c r="E30" s="126">
        <v>3.77</v>
      </c>
    </row>
    <row r="31" spans="1:13">
      <c r="A31" s="175" t="s">
        <v>134</v>
      </c>
      <c r="B31" s="175"/>
      <c r="C31" s="176"/>
      <c r="D31" s="126">
        <v>12.44</v>
      </c>
      <c r="E31" s="126">
        <v>9.49</v>
      </c>
    </row>
  </sheetData>
  <sheetProtection selectLockedCells="1"/>
  <mergeCells count="8">
    <mergeCell ref="A31:C31"/>
    <mergeCell ref="A30:C30"/>
    <mergeCell ref="A5:F5"/>
    <mergeCell ref="A6:F6"/>
    <mergeCell ref="A24:C24"/>
    <mergeCell ref="A25:C25"/>
    <mergeCell ref="A28:C28"/>
    <mergeCell ref="A29:C29"/>
  </mergeCells>
  <dataValidations count="2">
    <dataValidation type="whole" allowBlank="1" showInputMessage="1" showErrorMessage="1" sqref="C8:C19">
      <formula1>0</formula1>
      <formula2>500000</formula2>
    </dataValidation>
    <dataValidation type="whole" allowBlank="1" showInputMessage="1" showErrorMessage="1" sqref="D8:E19">
      <formula1>0</formula1>
      <formula2>15000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9"/>
  <sheetViews>
    <sheetView showGridLines="0" zoomScaleNormal="100" workbookViewId="0">
      <selection activeCell="A23" sqref="A23:C23"/>
    </sheetView>
  </sheetViews>
  <sheetFormatPr defaultRowHeight="15"/>
  <cols>
    <col min="1" max="1" width="28.42578125" style="6" customWidth="1"/>
    <col min="2" max="3" width="22.7109375" style="6" customWidth="1"/>
    <col min="4" max="4" width="13.85546875" style="6" customWidth="1"/>
    <col min="5" max="16384" width="9.140625" style="6"/>
  </cols>
  <sheetData>
    <row r="1" spans="1:3" ht="26.25">
      <c r="A1" s="70" t="s">
        <v>10</v>
      </c>
      <c r="B1" s="61" t="s">
        <v>111</v>
      </c>
    </row>
    <row r="2" spans="1:3" ht="23.25">
      <c r="B2" s="32" t="s">
        <v>73</v>
      </c>
    </row>
    <row r="3" spans="1:3" s="19" customFormat="1" ht="26.25">
      <c r="A3" s="155" t="s">
        <v>195</v>
      </c>
      <c r="B3" s="155"/>
      <c r="C3" s="155"/>
    </row>
    <row r="4" spans="1:3" ht="45">
      <c r="A4" s="17" t="s">
        <v>20</v>
      </c>
      <c r="B4" s="17" t="s">
        <v>63</v>
      </c>
      <c r="C4" s="17" t="s">
        <v>64</v>
      </c>
    </row>
    <row r="5" spans="1:3">
      <c r="A5" s="8" t="s">
        <v>24</v>
      </c>
      <c r="B5" s="62">
        <v>4000</v>
      </c>
      <c r="C5" s="9">
        <f>C$22+IF(B5&lt;B$24+1, B5*C$24)+IF(B5&gt;B$24,IF(B5&lt;B$25+1,B$24*C$24+(B5-B$24)*C$25,0),0)+IF(B5&gt;B$25,B$24*C$24+B$24*C$25+(B5-B$25)*C$26,0)</f>
        <v>28.940800000000003</v>
      </c>
    </row>
    <row r="6" spans="1:3">
      <c r="A6" s="8" t="s">
        <v>25</v>
      </c>
      <c r="B6" s="62">
        <v>8000</v>
      </c>
      <c r="C6" s="9">
        <f t="shared" ref="C6:C16" si="0">C$22+IF(B6&lt;B$24+1, B6*C$24)+IF(B6&gt;B$24,IF(B6&lt;B$25+1,B$24*C$24+(B6-B$24)*C$25,0),0)+IF(B6&gt;B$25,B$24*C$24+B$24*C$25+(B6-B$25)*C$26,0)</f>
        <v>40.423900000000003</v>
      </c>
    </row>
    <row r="7" spans="1:3">
      <c r="A7" s="8" t="s">
        <v>26</v>
      </c>
      <c r="B7" s="62">
        <v>8000</v>
      </c>
      <c r="C7" s="9">
        <f t="shared" si="0"/>
        <v>40.423900000000003</v>
      </c>
    </row>
    <row r="8" spans="1:3">
      <c r="A8" s="8" t="s">
        <v>27</v>
      </c>
      <c r="B8" s="62">
        <v>9000</v>
      </c>
      <c r="C8" s="9">
        <f t="shared" si="0"/>
        <v>43.603899999999996</v>
      </c>
    </row>
    <row r="9" spans="1:3">
      <c r="A9" s="8" t="s">
        <v>28</v>
      </c>
      <c r="B9" s="62">
        <v>13000</v>
      </c>
      <c r="C9" s="9">
        <f t="shared" si="0"/>
        <v>56.323900000000009</v>
      </c>
    </row>
    <row r="10" spans="1:3">
      <c r="A10" s="33" t="s">
        <v>29</v>
      </c>
      <c r="B10" s="62">
        <v>15000</v>
      </c>
      <c r="C10" s="9">
        <f t="shared" si="0"/>
        <v>66.820099999999996</v>
      </c>
    </row>
    <row r="11" spans="1:3">
      <c r="A11" s="33" t="s">
        <v>30</v>
      </c>
      <c r="B11" s="62">
        <v>16000</v>
      </c>
      <c r="C11" s="9">
        <f t="shared" si="0"/>
        <v>70.478200000000001</v>
      </c>
    </row>
    <row r="12" spans="1:3">
      <c r="A12" s="33" t="s">
        <v>31</v>
      </c>
      <c r="B12" s="62">
        <v>17000</v>
      </c>
      <c r="C12" s="9">
        <f t="shared" si="0"/>
        <v>74.136300000000006</v>
      </c>
    </row>
    <row r="13" spans="1:3">
      <c r="A13" s="8" t="s">
        <v>32</v>
      </c>
      <c r="B13" s="62">
        <v>14000</v>
      </c>
      <c r="C13" s="9">
        <f t="shared" si="0"/>
        <v>63.161999999999992</v>
      </c>
    </row>
    <row r="14" spans="1:3">
      <c r="A14" s="8" t="s">
        <v>33</v>
      </c>
      <c r="B14" s="62">
        <v>9000</v>
      </c>
      <c r="C14" s="9">
        <f t="shared" si="0"/>
        <v>43.603899999999996</v>
      </c>
    </row>
    <row r="15" spans="1:3">
      <c r="A15" s="8" t="s">
        <v>34</v>
      </c>
      <c r="B15" s="62">
        <v>6000</v>
      </c>
      <c r="C15" s="9">
        <f t="shared" si="0"/>
        <v>34.476200000000006</v>
      </c>
    </row>
    <row r="16" spans="1:3">
      <c r="A16" s="8" t="s">
        <v>35</v>
      </c>
      <c r="B16" s="62">
        <v>4000</v>
      </c>
      <c r="C16" s="9">
        <f t="shared" si="0"/>
        <v>28.940800000000003</v>
      </c>
    </row>
    <row r="17" spans="1:3">
      <c r="A17" s="20" t="s">
        <v>36</v>
      </c>
      <c r="B17" s="11">
        <f>SUM(B5:B16)</f>
        <v>123000</v>
      </c>
      <c r="C17" s="21">
        <f>SUM(C5:C16)</f>
        <v>591.33389999999997</v>
      </c>
    </row>
    <row r="18" spans="1:3">
      <c r="A18" s="156" t="s">
        <v>71</v>
      </c>
      <c r="B18" s="156"/>
      <c r="C18" s="156"/>
    </row>
    <row r="19" spans="1:3">
      <c r="A19" s="22"/>
      <c r="B19" s="22"/>
      <c r="C19" s="23"/>
    </row>
    <row r="20" spans="1:3">
      <c r="A20" s="157" t="s">
        <v>65</v>
      </c>
      <c r="B20" s="158"/>
      <c r="C20" s="159"/>
    </row>
    <row r="21" spans="1:3" ht="45">
      <c r="A21" s="24" t="s">
        <v>72</v>
      </c>
      <c r="B21" s="7" t="s">
        <v>75</v>
      </c>
      <c r="C21" s="7" t="s">
        <v>74</v>
      </c>
    </row>
    <row r="22" spans="1:3">
      <c r="A22" s="25" t="s">
        <v>42</v>
      </c>
      <c r="C22" s="26">
        <v>17.87</v>
      </c>
    </row>
    <row r="23" spans="1:3">
      <c r="A23" s="160" t="s">
        <v>66</v>
      </c>
      <c r="B23" s="161"/>
      <c r="C23" s="162"/>
    </row>
    <row r="24" spans="1:3" s="28" customFormat="1">
      <c r="A24" s="27" t="s">
        <v>67</v>
      </c>
      <c r="B24" s="16">
        <v>7000</v>
      </c>
      <c r="C24" s="34">
        <v>2.7677000000000001E-3</v>
      </c>
    </row>
    <row r="25" spans="1:3" s="28" customFormat="1">
      <c r="A25" s="27" t="s">
        <v>68</v>
      </c>
      <c r="B25" s="16">
        <v>13000</v>
      </c>
      <c r="C25" s="34">
        <v>3.1800000000000001E-3</v>
      </c>
    </row>
    <row r="26" spans="1:3">
      <c r="A26" s="27" t="s">
        <v>69</v>
      </c>
      <c r="B26" s="36"/>
      <c r="C26" s="35">
        <v>3.6581000000000001E-3</v>
      </c>
    </row>
    <row r="27" spans="1:3">
      <c r="A27" s="163" t="s">
        <v>70</v>
      </c>
      <c r="B27" s="164"/>
      <c r="C27" s="165"/>
    </row>
    <row r="28" spans="1:3">
      <c r="A28" s="166"/>
      <c r="B28" s="167"/>
      <c r="C28" s="168"/>
    </row>
    <row r="29" spans="1:3">
      <c r="A29" s="169"/>
      <c r="B29" s="170"/>
      <c r="C29" s="171"/>
    </row>
  </sheetData>
  <sheetProtection selectLockedCells="1"/>
  <mergeCells count="5">
    <mergeCell ref="A3:C3"/>
    <mergeCell ref="A18:C18"/>
    <mergeCell ref="A20:C20"/>
    <mergeCell ref="A23:C23"/>
    <mergeCell ref="A27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Stormwater</vt:lpstr>
      <vt:lpstr>R</vt:lpstr>
      <vt:lpstr>Medical</vt:lpstr>
      <vt:lpstr>RD</vt:lpstr>
      <vt:lpstr>GS</vt:lpstr>
      <vt:lpstr>GS-25</vt:lpstr>
      <vt:lpstr>GS-50</vt:lpstr>
      <vt:lpstr>GS-750</vt:lpstr>
      <vt:lpstr>W220</vt:lpstr>
      <vt:lpstr>W240</vt:lpstr>
      <vt:lpstr>W260</vt:lpstr>
      <vt:lpstr>W520</vt:lpstr>
      <vt:lpstr>W521</vt:lpstr>
      <vt:lpstr>W522</vt:lpstr>
      <vt:lpstr>W523</vt:lpstr>
      <vt:lpstr>W524</vt:lpstr>
      <vt:lpstr>W525</vt:lpstr>
      <vt:lpstr>W526</vt:lpstr>
      <vt:lpstr>W527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Reuscher</dc:creator>
  <cp:lastModifiedBy>Randy Reuscher</cp:lastModifiedBy>
  <dcterms:created xsi:type="dcterms:W3CDTF">2013-10-14T19:32:13Z</dcterms:created>
  <dcterms:modified xsi:type="dcterms:W3CDTF">2017-12-29T22:33:03Z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